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65" windowHeight="5265" activeTab="0"/>
  </bookViews>
  <sheets>
    <sheet name="Raiting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<sst xmlns="http://schemas.openxmlformats.org/spreadsheetml/2006/main" count="55" uniqueCount="55">
  <si>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Ник</t>
  </si>
  <si>
    <t>Место</t>
  </si>
  <si>
    <t>sss20</t>
  </si>
  <si>
    <t>ScorpioN</t>
  </si>
  <si>
    <t>Alex Green</t>
  </si>
  <si>
    <t>Герцын</t>
  </si>
  <si>
    <t>Snout</t>
  </si>
  <si>
    <t>Goal</t>
  </si>
  <si>
    <t>Bad</t>
  </si>
  <si>
    <t>Печатник</t>
  </si>
  <si>
    <t>Zdazz</t>
  </si>
  <si>
    <t>KLM</t>
  </si>
  <si>
    <t>Nyanok</t>
  </si>
  <si>
    <t>Slavyan</t>
  </si>
  <si>
    <t>Лена</t>
  </si>
  <si>
    <t>Voldemar</t>
  </si>
  <si>
    <t>Koztya</t>
  </si>
  <si>
    <t>basq_et</t>
  </si>
  <si>
    <t>Dow_Jones</t>
  </si>
  <si>
    <t>Молибден</t>
  </si>
  <si>
    <t>Мсsiм</t>
  </si>
  <si>
    <t>Toha</t>
  </si>
  <si>
    <t>Dzepo</t>
  </si>
  <si>
    <t>Сахар</t>
  </si>
  <si>
    <t>Юра</t>
  </si>
  <si>
    <t>Марийка</t>
  </si>
  <si>
    <t>OFL</t>
  </si>
  <si>
    <t>Люб. Блондинок</t>
  </si>
  <si>
    <t>Outrider</t>
  </si>
  <si>
    <t>Asher32</t>
  </si>
  <si>
    <t>Ширер</t>
  </si>
  <si>
    <t>Управленец</t>
  </si>
  <si>
    <t>Ark-65</t>
  </si>
  <si>
    <t>Krupskiy</t>
  </si>
  <si>
    <t>Craig</t>
  </si>
  <si>
    <t>Camry</t>
  </si>
  <si>
    <t>Desperado</t>
  </si>
  <si>
    <t>Mosfilmovsky</t>
  </si>
  <si>
    <t>ФЫФ</t>
  </si>
  <si>
    <t>Shalke-04</t>
  </si>
  <si>
    <t>Lena</t>
  </si>
  <si>
    <t>Манагер</t>
  </si>
  <si>
    <t>игр</t>
  </si>
  <si>
    <t>Средний</t>
  </si>
  <si>
    <t>max.</t>
  </si>
  <si>
    <t>min.</t>
  </si>
  <si>
    <t>Х</t>
  </si>
  <si>
    <t>Vlad150</t>
  </si>
  <si>
    <t>Статистика за все игры серии "OуКБоулинг 2003"</t>
  </si>
  <si>
    <t>Общее коли-чество очков</t>
  </si>
  <si>
    <t>Zmey</t>
  </si>
  <si>
    <t>Кира</t>
  </si>
  <si>
    <t>КАА</t>
  </si>
  <si>
    <t>Андрей Южный</t>
  </si>
  <si>
    <t>Мендел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</si>
</sst>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Geneva CY"/>
      <family val="0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5" fillId="3" borderId="8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1" fontId="5" fillId="3" borderId="15" xfId="0" applyNumberFormat="1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workbookViewId="0" topLeftCell="A1">
      <selection activeCell="C7" sqref="C7"/>
    </sheetView>
  </sheetViews>
  <sheetFormatPr defaultColWidth="9.140625" defaultRowHeight="12.75"/>
  <cols>
    <col min="1" max="1" width="8.140625" style="1" customWidth="1"/>
    <col min="2" max="2" width="17.140625" style="1" customWidth="1"/>
    <col min="3" max="3" width="9.140625" style="1" customWidth="1"/>
    <col min="4" max="4" width="5.421875" style="1" customWidth="1"/>
    <col min="5" max="5" width="6.8515625" style="1" customWidth="1"/>
    <col min="6" max="6" width="6.140625" style="1" customWidth="1"/>
    <col min="7" max="7" width="5.7109375" style="1" customWidth="1"/>
    <col min="8" max="8" width="13.421875" style="1" customWidth="1"/>
    <col min="9" max="9" width="3.421875" style="1" customWidth="1"/>
    <col min="10" max="16384" width="8.8515625" style="1" customWidth="1"/>
  </cols>
  <sheetData>
    <row r="1" spans="1:11" ht="13.5" thickBot="1">
      <c r="A1" s="2" t="s">
        <v>48</v>
      </c>
      <c r="B1" s="3"/>
      <c r="C1" s="3"/>
      <c r="D1" s="3"/>
      <c r="E1" s="3"/>
      <c r="F1" s="3"/>
      <c r="G1" s="3"/>
      <c r="H1" s="4" t="s">
        <v>49</v>
      </c>
      <c r="I1" s="21"/>
      <c r="J1" s="21"/>
      <c r="K1" s="21"/>
    </row>
    <row r="2" spans="1:11" ht="13.5" thickBot="1">
      <c r="A2" s="5" t="s">
        <v>1</v>
      </c>
      <c r="B2" s="22" t="s">
        <v>0</v>
      </c>
      <c r="C2" s="6" t="s">
        <v>43</v>
      </c>
      <c r="D2" s="7" t="s">
        <v>42</v>
      </c>
      <c r="E2" s="7" t="s">
        <v>44</v>
      </c>
      <c r="F2" s="8" t="s">
        <v>45</v>
      </c>
      <c r="G2" s="5" t="s">
        <v>46</v>
      </c>
      <c r="H2" s="9"/>
      <c r="I2" s="21"/>
      <c r="J2" s="21"/>
      <c r="K2" s="21"/>
    </row>
    <row r="3" spans="1:11" ht="12.75">
      <c r="A3" s="39">
        <v>1</v>
      </c>
      <c r="B3" s="23" t="s">
        <v>9</v>
      </c>
      <c r="C3" s="10">
        <f>((115+148+161+133+156+169+142+123+175+134+134)+(140+155+134+190+171+155+132)+(134+161+165+133+122+153+159+169+167))/D3</f>
        <v>149.25925925925927</v>
      </c>
      <c r="D3" s="31">
        <f>11+7+9</f>
        <v>27</v>
      </c>
      <c r="E3" s="11">
        <v>190</v>
      </c>
      <c r="F3" s="11">
        <v>115</v>
      </c>
      <c r="G3" s="24">
        <f>24+21+19</f>
        <v>64</v>
      </c>
      <c r="H3" s="32">
        <f aca="true" t="shared" si="0" ref="H3:H48">C3*D3</f>
        <v>4030</v>
      </c>
      <c r="I3" s="21"/>
      <c r="J3" s="21"/>
      <c r="K3" s="21"/>
    </row>
    <row r="4" spans="1:11" ht="12.75">
      <c r="A4" s="27">
        <v>2</v>
      </c>
      <c r="B4" s="25" t="s">
        <v>39</v>
      </c>
      <c r="C4" s="12">
        <f>((129+147+143+132+146+146+151+132+122+136+137)+(128+134+129+176+125)+(162+133+111+160+173+147+140+162+147))/D4</f>
        <v>141.92</v>
      </c>
      <c r="D4" s="13">
        <f>11+5+9</f>
        <v>25</v>
      </c>
      <c r="E4" s="14">
        <v>176</v>
      </c>
      <c r="F4" s="14">
        <v>111</v>
      </c>
      <c r="G4" s="30">
        <f>27+13+28</f>
        <v>68</v>
      </c>
      <c r="H4" s="12">
        <f t="shared" si="0"/>
        <v>3547.9999999999995</v>
      </c>
      <c r="I4" s="21"/>
      <c r="J4" s="21"/>
      <c r="K4" s="21"/>
    </row>
    <row r="5" spans="1:11" ht="12.75">
      <c r="A5" s="27">
        <v>3</v>
      </c>
      <c r="B5" s="25" t="s">
        <v>40</v>
      </c>
      <c r="C5" s="12">
        <f>((142+134+136+148+178+131+159+155+149+131+174)+0+(162+160+155+157+159))/D5</f>
        <v>151.875</v>
      </c>
      <c r="D5" s="13">
        <f>11+0+5</f>
        <v>16</v>
      </c>
      <c r="E5" s="14">
        <v>178</v>
      </c>
      <c r="F5" s="14">
        <v>131</v>
      </c>
      <c r="G5" s="15">
        <f>22+0+15</f>
        <v>37</v>
      </c>
      <c r="H5" s="12">
        <f t="shared" si="0"/>
        <v>2430</v>
      </c>
      <c r="I5" s="21"/>
      <c r="J5" s="21"/>
      <c r="K5" s="21"/>
    </row>
    <row r="6" spans="1:11" ht="12.75">
      <c r="A6" s="27">
        <v>4</v>
      </c>
      <c r="B6" s="25" t="s">
        <v>19</v>
      </c>
      <c r="C6" s="28">
        <f>(0+(174+157+182+112)+(149+147+185+155+155+135+166+178+177))/D6</f>
        <v>159.3846153846154</v>
      </c>
      <c r="D6" s="13">
        <f>0+4+9</f>
        <v>13</v>
      </c>
      <c r="E6" s="14">
        <v>185</v>
      </c>
      <c r="F6" s="14">
        <v>112</v>
      </c>
      <c r="G6" s="15">
        <f>0+12+20</f>
        <v>32</v>
      </c>
      <c r="H6" s="12">
        <f t="shared" si="0"/>
        <v>2072</v>
      </c>
      <c r="I6" s="21"/>
      <c r="J6" s="21"/>
      <c r="K6" s="21"/>
    </row>
    <row r="7" spans="1:11" ht="12.75">
      <c r="A7" s="27">
        <v>5</v>
      </c>
      <c r="B7" s="25" t="s">
        <v>41</v>
      </c>
      <c r="C7" s="12">
        <f>((190+190+137+162+114)+(147+139+160+191+161+141+162))/D7</f>
        <v>157.83333333333334</v>
      </c>
      <c r="D7" s="13">
        <f>5+7</f>
        <v>12</v>
      </c>
      <c r="E7" s="14">
        <v>191</v>
      </c>
      <c r="F7" s="14">
        <v>114</v>
      </c>
      <c r="G7" s="15">
        <f>19+22</f>
        <v>41</v>
      </c>
      <c r="H7" s="12">
        <f>C7*D7</f>
        <v>1894</v>
      </c>
      <c r="I7" s="21"/>
      <c r="J7" s="21"/>
      <c r="K7" s="21"/>
    </row>
    <row r="8" spans="1:11" ht="12.75">
      <c r="A8" s="27">
        <v>8</v>
      </c>
      <c r="B8" s="25" t="s">
        <v>29</v>
      </c>
      <c r="C8" s="12">
        <f>((111+119+126)+0+(167+147+158+138+130+117+142+146+160))/D8</f>
        <v>138.41666666666666</v>
      </c>
      <c r="D8" s="13">
        <f>3+0+9</f>
        <v>12</v>
      </c>
      <c r="E8" s="14">
        <v>167</v>
      </c>
      <c r="F8" s="14">
        <v>111</v>
      </c>
      <c r="G8" s="15">
        <f>5+0+18</f>
        <v>23</v>
      </c>
      <c r="H8" s="12">
        <f t="shared" si="0"/>
        <v>1661</v>
      </c>
      <c r="I8" s="21"/>
      <c r="J8" s="21"/>
      <c r="K8" s="21"/>
    </row>
    <row r="9" spans="1:11" ht="12.75">
      <c r="A9" s="27">
        <v>6</v>
      </c>
      <c r="B9" s="25" t="s">
        <v>12</v>
      </c>
      <c r="C9" s="12">
        <f>((126+175+133+154+136+98+139)+(145+162+198+137))/D9</f>
        <v>145.72727272727272</v>
      </c>
      <c r="D9" s="13">
        <f>7+4</f>
        <v>11</v>
      </c>
      <c r="E9" s="29">
        <v>198</v>
      </c>
      <c r="F9" s="14">
        <v>98</v>
      </c>
      <c r="G9" s="15">
        <f>13+9</f>
        <v>22</v>
      </c>
      <c r="H9" s="12">
        <f t="shared" si="0"/>
        <v>1603</v>
      </c>
      <c r="I9" s="21"/>
      <c r="J9" s="21"/>
      <c r="K9" s="21"/>
    </row>
    <row r="10" spans="1:11" ht="12.75">
      <c r="A10" s="27">
        <v>7</v>
      </c>
      <c r="B10" s="25" t="s">
        <v>3</v>
      </c>
      <c r="C10" s="12">
        <f>((125+175+144+137+144)+(160+142+109)+(131+143+125))/D10</f>
        <v>139.54545454545453</v>
      </c>
      <c r="D10" s="13">
        <f>5+3+3</f>
        <v>11</v>
      </c>
      <c r="E10" s="14">
        <v>175</v>
      </c>
      <c r="F10" s="14">
        <v>109</v>
      </c>
      <c r="G10" s="15">
        <f>9+3+5</f>
        <v>17</v>
      </c>
      <c r="H10" s="12">
        <f t="shared" si="0"/>
        <v>1534.9999999999998</v>
      </c>
      <c r="I10" s="21"/>
      <c r="J10" s="21"/>
      <c r="K10" s="21"/>
    </row>
    <row r="11" spans="1:11" ht="12.75">
      <c r="A11" s="27">
        <v>9</v>
      </c>
      <c r="B11" s="25" t="s">
        <v>38</v>
      </c>
      <c r="C11" s="12">
        <f>(0+(136+139+144+159+155)+(130+180+136+130+93))/D11</f>
        <v>140.2</v>
      </c>
      <c r="D11" s="13">
        <f>0+5+5</f>
        <v>10</v>
      </c>
      <c r="E11" s="14">
        <v>180</v>
      </c>
      <c r="F11" s="14">
        <v>93</v>
      </c>
      <c r="G11" s="15">
        <f>0+14+9</f>
        <v>23</v>
      </c>
      <c r="H11" s="12">
        <f t="shared" si="0"/>
        <v>1402</v>
      </c>
      <c r="I11" s="21"/>
      <c r="J11" s="21"/>
      <c r="K11" s="21"/>
    </row>
    <row r="12" spans="1:11" ht="12.75">
      <c r="A12" s="27">
        <v>10</v>
      </c>
      <c r="B12" s="25" t="s">
        <v>37</v>
      </c>
      <c r="C12" s="12">
        <f>(138+149+96+142+141+124+142+116+136+108+100)/D12</f>
        <v>126.54545454545455</v>
      </c>
      <c r="D12" s="13">
        <f>11</f>
        <v>11</v>
      </c>
      <c r="E12" s="14">
        <v>149</v>
      </c>
      <c r="F12" s="14">
        <v>96</v>
      </c>
      <c r="G12" s="15">
        <f>19+0</f>
        <v>19</v>
      </c>
      <c r="H12" s="12">
        <f t="shared" si="0"/>
        <v>1392</v>
      </c>
      <c r="I12" s="21"/>
      <c r="J12" s="21"/>
      <c r="K12" s="21"/>
    </row>
    <row r="13" spans="1:11" ht="12.75">
      <c r="A13" s="27">
        <v>11</v>
      </c>
      <c r="B13" s="25" t="s">
        <v>6</v>
      </c>
      <c r="C13" s="12">
        <f>((97+121+157+143+151+114+150)+(158+152+136))/D13</f>
        <v>137.9</v>
      </c>
      <c r="D13" s="13">
        <f>7+3</f>
        <v>10</v>
      </c>
      <c r="E13" s="14">
        <v>158</v>
      </c>
      <c r="F13" s="14">
        <v>97</v>
      </c>
      <c r="G13" s="15">
        <f>16+9</f>
        <v>25</v>
      </c>
      <c r="H13" s="12">
        <f t="shared" si="0"/>
        <v>1379</v>
      </c>
      <c r="I13" s="21"/>
      <c r="J13" s="21"/>
      <c r="K13" s="21"/>
    </row>
    <row r="14" spans="1:11" ht="12.75">
      <c r="A14" s="27">
        <v>12</v>
      </c>
      <c r="B14" s="25" t="s">
        <v>47</v>
      </c>
      <c r="C14" s="12">
        <f>((90+149+137+136+129+135+131)+(162+125+166))/D14</f>
        <v>136</v>
      </c>
      <c r="D14" s="13">
        <f>7+3</f>
        <v>10</v>
      </c>
      <c r="E14" s="14">
        <v>166</v>
      </c>
      <c r="F14" s="14">
        <v>90</v>
      </c>
      <c r="G14" s="15">
        <f>13+11</f>
        <v>24</v>
      </c>
      <c r="H14" s="12">
        <f t="shared" si="0"/>
        <v>1360</v>
      </c>
      <c r="I14" s="21"/>
      <c r="J14" s="21"/>
      <c r="K14" s="21"/>
    </row>
    <row r="15" spans="1:11" ht="12.75">
      <c r="A15" s="27">
        <v>13</v>
      </c>
      <c r="B15" s="25" t="s">
        <v>27</v>
      </c>
      <c r="C15" s="12">
        <f>(0+(155+164+134+148)+(136+148+141+122+108))/D15</f>
        <v>139.55555555555554</v>
      </c>
      <c r="D15" s="13">
        <f>0+4+5</f>
        <v>9</v>
      </c>
      <c r="E15" s="14">
        <v>164</v>
      </c>
      <c r="F15" s="14">
        <v>108</v>
      </c>
      <c r="G15" s="15">
        <f>0+13+8</f>
        <v>21</v>
      </c>
      <c r="H15" s="12">
        <f t="shared" si="0"/>
        <v>1256</v>
      </c>
      <c r="I15" s="21"/>
      <c r="J15" s="21"/>
      <c r="K15" s="21"/>
    </row>
    <row r="16" spans="1:11" ht="12.75">
      <c r="A16" s="27">
        <v>14</v>
      </c>
      <c r="B16" s="25" t="s">
        <v>5</v>
      </c>
      <c r="C16" s="12">
        <f>((115+143+122+173+119+127+104)+(110+139))/D16</f>
        <v>128</v>
      </c>
      <c r="D16" s="13">
        <f>7+2</f>
        <v>9</v>
      </c>
      <c r="E16" s="14">
        <v>173</v>
      </c>
      <c r="F16" s="14">
        <v>104</v>
      </c>
      <c r="G16" s="15">
        <f>11+2</f>
        <v>13</v>
      </c>
      <c r="H16" s="12">
        <f t="shared" si="0"/>
        <v>1152</v>
      </c>
      <c r="I16" s="21"/>
      <c r="J16" s="21"/>
      <c r="K16" s="21"/>
    </row>
    <row r="17" spans="1:11" ht="12.75">
      <c r="A17" s="27">
        <v>15</v>
      </c>
      <c r="B17" s="25" t="s">
        <v>36</v>
      </c>
      <c r="C17" s="12">
        <f>((131+111+158+136+142)+(156+156+139))/D17</f>
        <v>141.125</v>
      </c>
      <c r="D17" s="13">
        <f>5+3</f>
        <v>8</v>
      </c>
      <c r="E17" s="14">
        <v>158</v>
      </c>
      <c r="F17" s="14">
        <v>111</v>
      </c>
      <c r="G17" s="15">
        <f>9+6</f>
        <v>15</v>
      </c>
      <c r="H17" s="12">
        <f t="shared" si="0"/>
        <v>1129</v>
      </c>
      <c r="I17" s="21"/>
      <c r="J17" s="21"/>
      <c r="K17" s="21"/>
    </row>
    <row r="18" spans="1:11" ht="12.75">
      <c r="A18" s="27">
        <v>16</v>
      </c>
      <c r="B18" s="25" t="s">
        <v>10</v>
      </c>
      <c r="C18" s="12">
        <f>((104+129+152+128+151)+(124+166+129))/D18</f>
        <v>135.375</v>
      </c>
      <c r="D18" s="13">
        <f>5+3</f>
        <v>8</v>
      </c>
      <c r="E18" s="14">
        <v>166</v>
      </c>
      <c r="F18" s="14">
        <v>104</v>
      </c>
      <c r="G18" s="15">
        <f>10+6</f>
        <v>16</v>
      </c>
      <c r="H18" s="12">
        <f t="shared" si="0"/>
        <v>1083</v>
      </c>
      <c r="I18" s="21"/>
      <c r="J18" s="21"/>
      <c r="K18" s="21"/>
    </row>
    <row r="19" spans="1:11" ht="12.75">
      <c r="A19" s="33">
        <v>17</v>
      </c>
      <c r="B19" s="34" t="s">
        <v>34</v>
      </c>
      <c r="C19" s="35">
        <f>((156+149+135+125+126)+(129+114))/D19</f>
        <v>133.42857142857142</v>
      </c>
      <c r="D19" s="36">
        <f>5+2</f>
        <v>7</v>
      </c>
      <c r="E19" s="37">
        <v>156</v>
      </c>
      <c r="F19" s="37">
        <v>114</v>
      </c>
      <c r="G19" s="38">
        <f>14+6</f>
        <v>20</v>
      </c>
      <c r="H19" s="35">
        <f t="shared" si="0"/>
        <v>933.9999999999999</v>
      </c>
      <c r="I19" s="21"/>
      <c r="J19" s="21"/>
      <c r="K19" s="21"/>
    </row>
    <row r="20" spans="1:11" ht="12.75">
      <c r="A20" s="27">
        <v>18</v>
      </c>
      <c r="B20" s="25" t="s">
        <v>35</v>
      </c>
      <c r="C20" s="12">
        <f>((150+141+105+110+134)+(158+130))/D20</f>
        <v>132.57142857142858</v>
      </c>
      <c r="D20" s="13">
        <f>5+2</f>
        <v>7</v>
      </c>
      <c r="E20" s="14">
        <v>158</v>
      </c>
      <c r="F20" s="14">
        <v>105</v>
      </c>
      <c r="G20" s="15">
        <f>9+6</f>
        <v>15</v>
      </c>
      <c r="H20" s="12">
        <f t="shared" si="0"/>
        <v>928.0000000000001</v>
      </c>
      <c r="I20" s="21"/>
      <c r="J20" s="21"/>
      <c r="K20" s="21"/>
    </row>
    <row r="21" spans="1:11" ht="12.75">
      <c r="A21" s="27">
        <v>19</v>
      </c>
      <c r="B21" s="25" t="s">
        <v>7</v>
      </c>
      <c r="C21" s="12">
        <f>((133+123+136+124+127)+(131+132))/D21</f>
        <v>129.42857142857142</v>
      </c>
      <c r="D21" s="13">
        <f>5+2</f>
        <v>7</v>
      </c>
      <c r="E21" s="14">
        <v>136</v>
      </c>
      <c r="F21" s="14">
        <v>123</v>
      </c>
      <c r="G21" s="15">
        <f>8+2</f>
        <v>10</v>
      </c>
      <c r="H21" s="12">
        <f t="shared" si="0"/>
        <v>905.9999999999999</v>
      </c>
      <c r="I21" s="21"/>
      <c r="J21" s="21"/>
      <c r="K21" s="21"/>
    </row>
    <row r="22" spans="1:11" ht="12.75">
      <c r="A22" s="27">
        <v>20</v>
      </c>
      <c r="B22" s="25" t="s">
        <v>4</v>
      </c>
      <c r="C22" s="12">
        <f>((113+105+106)+(86+143)+(113+113+104))/D22</f>
        <v>110.375</v>
      </c>
      <c r="D22" s="13">
        <f>3+2+3</f>
        <v>8</v>
      </c>
      <c r="E22" s="14">
        <v>143</v>
      </c>
      <c r="F22" s="14">
        <v>86</v>
      </c>
      <c r="G22" s="15">
        <f>4+4+4</f>
        <v>12</v>
      </c>
      <c r="H22" s="12">
        <f t="shared" si="0"/>
        <v>883</v>
      </c>
      <c r="I22" s="21"/>
      <c r="J22" s="21"/>
      <c r="K22" s="21"/>
    </row>
    <row r="23" spans="1:11" ht="12.75">
      <c r="A23" s="27">
        <v>21</v>
      </c>
      <c r="B23" s="25" t="s">
        <v>2</v>
      </c>
      <c r="C23" s="12">
        <f>(144+167+148+139+123)/D23</f>
        <v>144.2</v>
      </c>
      <c r="D23" s="13">
        <f>5</f>
        <v>5</v>
      </c>
      <c r="E23" s="14">
        <v>167</v>
      </c>
      <c r="F23" s="14">
        <v>123</v>
      </c>
      <c r="G23" s="15">
        <f>15+0</f>
        <v>15</v>
      </c>
      <c r="H23" s="12">
        <f t="shared" si="0"/>
        <v>721</v>
      </c>
      <c r="I23" s="21"/>
      <c r="J23" s="21"/>
      <c r="K23" s="21"/>
    </row>
    <row r="24" spans="1:11" ht="12.75">
      <c r="A24" s="27">
        <v>22</v>
      </c>
      <c r="B24" s="25" t="s">
        <v>20</v>
      </c>
      <c r="C24" s="12">
        <f>(0+(132+136+104)+(100+125+111))/D24</f>
        <v>118</v>
      </c>
      <c r="D24" s="13">
        <f>0+3+3</f>
        <v>6</v>
      </c>
      <c r="E24" s="14">
        <v>136</v>
      </c>
      <c r="F24" s="14">
        <v>100</v>
      </c>
      <c r="G24" s="15">
        <f>0+3+3</f>
        <v>6</v>
      </c>
      <c r="H24" s="12">
        <f t="shared" si="0"/>
        <v>708</v>
      </c>
      <c r="I24" s="21"/>
      <c r="J24" s="21"/>
      <c r="K24" s="21"/>
    </row>
    <row r="25" spans="1:11" ht="12.75">
      <c r="A25" s="27">
        <v>23</v>
      </c>
      <c r="B25" s="25" t="s">
        <v>32</v>
      </c>
      <c r="C25" s="12">
        <f>((134+81+117)+0+(105+150+115))/D25</f>
        <v>117</v>
      </c>
      <c r="D25" s="13">
        <f>3+0+3</f>
        <v>6</v>
      </c>
      <c r="E25" s="14">
        <v>150</v>
      </c>
      <c r="F25" s="14">
        <v>81</v>
      </c>
      <c r="G25" s="15">
        <f>5+0+8</f>
        <v>13</v>
      </c>
      <c r="H25" s="12">
        <f t="shared" si="0"/>
        <v>702</v>
      </c>
      <c r="I25" s="21"/>
      <c r="J25" s="21"/>
      <c r="K25" s="21"/>
    </row>
    <row r="26" spans="1:11" ht="12.75">
      <c r="A26" s="27">
        <v>24</v>
      </c>
      <c r="B26" s="25" t="s">
        <v>50</v>
      </c>
      <c r="C26" s="12">
        <f>(0+0+(132+134+138+121+122))/D26</f>
        <v>129.4</v>
      </c>
      <c r="D26" s="13">
        <f>0+0+5</f>
        <v>5</v>
      </c>
      <c r="E26" s="14">
        <v>138</v>
      </c>
      <c r="F26" s="14">
        <v>121</v>
      </c>
      <c r="G26" s="15">
        <f>0+0+10</f>
        <v>10</v>
      </c>
      <c r="H26" s="12">
        <f t="shared" si="0"/>
        <v>647</v>
      </c>
      <c r="I26" s="21"/>
      <c r="J26" s="21"/>
      <c r="K26" s="21"/>
    </row>
    <row r="27" spans="1:11" ht="12.75">
      <c r="A27" s="27">
        <v>25</v>
      </c>
      <c r="B27" s="25" t="s">
        <v>21</v>
      </c>
      <c r="C27" s="12">
        <f>(0+(157+138+141+154))/D27</f>
        <v>147.5</v>
      </c>
      <c r="D27" s="13">
        <f>0+4</f>
        <v>4</v>
      </c>
      <c r="E27" s="14">
        <v>157</v>
      </c>
      <c r="F27" s="14">
        <v>138</v>
      </c>
      <c r="G27" s="15">
        <f>0+9</f>
        <v>9</v>
      </c>
      <c r="H27" s="12">
        <f t="shared" si="0"/>
        <v>590</v>
      </c>
      <c r="I27" s="21"/>
      <c r="J27" s="21"/>
      <c r="K27" s="21"/>
    </row>
    <row r="28" spans="1:11" ht="12.75">
      <c r="A28" s="27">
        <v>26</v>
      </c>
      <c r="B28" s="25" t="s">
        <v>28</v>
      </c>
      <c r="C28" s="12">
        <f>((122+106+103)+(127+100))/D28</f>
        <v>111.6</v>
      </c>
      <c r="D28" s="13">
        <f>3+2</f>
        <v>5</v>
      </c>
      <c r="E28" s="14">
        <v>127</v>
      </c>
      <c r="F28" s="14">
        <v>100</v>
      </c>
      <c r="G28" s="15">
        <f>2+2</f>
        <v>4</v>
      </c>
      <c r="H28" s="12">
        <f t="shared" si="0"/>
        <v>558</v>
      </c>
      <c r="I28" s="21"/>
      <c r="J28" s="21"/>
      <c r="K28" s="21"/>
    </row>
    <row r="29" spans="1:11" ht="12.75">
      <c r="A29" s="27">
        <v>27</v>
      </c>
      <c r="B29" s="25" t="s">
        <v>14</v>
      </c>
      <c r="C29" s="12">
        <f>((96+74+116)+0+(52+84+86))/D29</f>
        <v>84.66666666666667</v>
      </c>
      <c r="D29" s="13">
        <f>3+0+3</f>
        <v>6</v>
      </c>
      <c r="E29" s="14">
        <v>116</v>
      </c>
      <c r="F29" s="29">
        <v>52</v>
      </c>
      <c r="G29" s="15">
        <f>6+0</f>
        <v>6</v>
      </c>
      <c r="H29" s="12">
        <f t="shared" si="0"/>
        <v>508</v>
      </c>
      <c r="I29" s="21"/>
      <c r="J29" s="21"/>
      <c r="K29" s="21"/>
    </row>
    <row r="30" spans="1:11" ht="12.75">
      <c r="A30" s="27">
        <v>28</v>
      </c>
      <c r="B30" s="25" t="s">
        <v>15</v>
      </c>
      <c r="C30" s="12">
        <f>((77+112+93)+(137+86))/D30</f>
        <v>101</v>
      </c>
      <c r="D30" s="13">
        <f>3+2</f>
        <v>5</v>
      </c>
      <c r="E30" s="14">
        <v>137</v>
      </c>
      <c r="F30" s="14">
        <v>77</v>
      </c>
      <c r="G30" s="15">
        <f>4+3</f>
        <v>7</v>
      </c>
      <c r="H30" s="12">
        <f t="shared" si="0"/>
        <v>505</v>
      </c>
      <c r="I30" s="21"/>
      <c r="J30" s="21"/>
      <c r="K30" s="21"/>
    </row>
    <row r="31" spans="1:11" ht="12.75">
      <c r="A31" s="27">
        <v>29</v>
      </c>
      <c r="B31" s="25" t="s">
        <v>23</v>
      </c>
      <c r="C31" s="12">
        <f>(0+(93+115)+(81+86+77))/D31</f>
        <v>90.4</v>
      </c>
      <c r="D31" s="13">
        <f>0+2+3</f>
        <v>5</v>
      </c>
      <c r="E31" s="14">
        <v>115</v>
      </c>
      <c r="F31" s="14">
        <v>77</v>
      </c>
      <c r="G31" s="15">
        <f>0+3+1</f>
        <v>4</v>
      </c>
      <c r="H31" s="12">
        <f t="shared" si="0"/>
        <v>452</v>
      </c>
      <c r="I31" s="21"/>
      <c r="J31" s="21"/>
      <c r="K31" s="21"/>
    </row>
    <row r="32" spans="1:11" ht="12.75">
      <c r="A32" s="27">
        <v>30</v>
      </c>
      <c r="B32" s="25" t="s">
        <v>16</v>
      </c>
      <c r="C32" s="12">
        <f>(0+(141+152+125))/D32</f>
        <v>139.33333333333334</v>
      </c>
      <c r="D32" s="13">
        <f>0+3</f>
        <v>3</v>
      </c>
      <c r="E32" s="14">
        <v>152</v>
      </c>
      <c r="F32" s="14">
        <v>125</v>
      </c>
      <c r="G32" s="15">
        <f>0+6</f>
        <v>6</v>
      </c>
      <c r="H32" s="12">
        <f t="shared" si="0"/>
        <v>418</v>
      </c>
      <c r="I32" s="21"/>
      <c r="J32" s="21"/>
      <c r="K32" s="21"/>
    </row>
    <row r="33" spans="1:11" ht="12.75">
      <c r="A33" s="27">
        <v>31</v>
      </c>
      <c r="B33" s="25" t="s">
        <v>8</v>
      </c>
      <c r="C33" s="12">
        <f>((104+74+73)+(71+85))/D33</f>
        <v>81.4</v>
      </c>
      <c r="D33" s="13">
        <f>3+2</f>
        <v>5</v>
      </c>
      <c r="E33" s="14">
        <v>104</v>
      </c>
      <c r="F33" s="14">
        <v>71</v>
      </c>
      <c r="G33" s="15">
        <f>2+0</f>
        <v>2</v>
      </c>
      <c r="H33" s="12">
        <f t="shared" si="0"/>
        <v>407</v>
      </c>
      <c r="I33" s="21"/>
      <c r="J33" s="21"/>
      <c r="K33" s="21"/>
    </row>
    <row r="34" spans="1:11" ht="12.75">
      <c r="A34" s="27">
        <v>32</v>
      </c>
      <c r="B34" s="25" t="s">
        <v>26</v>
      </c>
      <c r="C34" s="12">
        <f>(0+(139+128+91))/D34</f>
        <v>119.33333333333333</v>
      </c>
      <c r="D34" s="13">
        <f>0+3</f>
        <v>3</v>
      </c>
      <c r="E34" s="14">
        <v>139</v>
      </c>
      <c r="F34" s="14">
        <v>91</v>
      </c>
      <c r="G34" s="15">
        <f>0+5</f>
        <v>5</v>
      </c>
      <c r="H34" s="12">
        <f t="shared" si="0"/>
        <v>358</v>
      </c>
      <c r="I34" s="21"/>
      <c r="J34" s="21"/>
      <c r="K34" s="21"/>
    </row>
    <row r="35" spans="1:11" ht="12.75">
      <c r="A35" s="27">
        <v>33</v>
      </c>
      <c r="B35" s="25" t="s">
        <v>54</v>
      </c>
      <c r="C35" s="12">
        <f>(0+0+(113+107+138))/D35</f>
        <v>119.33333333333333</v>
      </c>
      <c r="D35" s="15">
        <f>0+0+3</f>
        <v>3</v>
      </c>
      <c r="E35" s="14">
        <v>138</v>
      </c>
      <c r="F35" s="14">
        <v>107</v>
      </c>
      <c r="G35" s="15">
        <f>0+0+4</f>
        <v>4</v>
      </c>
      <c r="H35" s="12">
        <f t="shared" si="0"/>
        <v>358</v>
      </c>
      <c r="I35" s="21"/>
      <c r="J35" s="21"/>
      <c r="K35" s="21"/>
    </row>
    <row r="36" spans="1:11" ht="12.75">
      <c r="A36" s="27">
        <v>34</v>
      </c>
      <c r="B36" s="25" t="s">
        <v>53</v>
      </c>
      <c r="C36" s="12">
        <f>(0+0+(129+124+105))/D36</f>
        <v>119.33333333333333</v>
      </c>
      <c r="D36" s="15">
        <f>0+0+3</f>
        <v>3</v>
      </c>
      <c r="E36" s="14">
        <v>129</v>
      </c>
      <c r="F36" s="14">
        <v>105</v>
      </c>
      <c r="G36" s="15">
        <f>0+0+5</f>
        <v>5</v>
      </c>
      <c r="H36" s="12">
        <f t="shared" si="0"/>
        <v>358</v>
      </c>
      <c r="I36" s="21"/>
      <c r="J36" s="21"/>
      <c r="K36" s="21"/>
    </row>
    <row r="37" spans="1:11" ht="12.75">
      <c r="A37" s="27">
        <v>35</v>
      </c>
      <c r="B37" s="25" t="s">
        <v>30</v>
      </c>
      <c r="C37" s="12">
        <f>(102+130+110)/D37</f>
        <v>114</v>
      </c>
      <c r="D37" s="13">
        <f>3</f>
        <v>3</v>
      </c>
      <c r="E37" s="14">
        <v>130</v>
      </c>
      <c r="F37" s="14">
        <v>102</v>
      </c>
      <c r="G37" s="15">
        <f>4+0</f>
        <v>4</v>
      </c>
      <c r="H37" s="12">
        <f t="shared" si="0"/>
        <v>342</v>
      </c>
      <c r="I37" s="21"/>
      <c r="J37" s="21"/>
      <c r="K37" s="21"/>
    </row>
    <row r="38" spans="1:11" ht="12.75">
      <c r="A38" s="27">
        <v>36</v>
      </c>
      <c r="B38" s="25" t="s">
        <v>31</v>
      </c>
      <c r="C38" s="12">
        <f>(146+90+103)/D38</f>
        <v>113</v>
      </c>
      <c r="D38" s="13">
        <f>3</f>
        <v>3</v>
      </c>
      <c r="E38" s="14">
        <v>146</v>
      </c>
      <c r="F38" s="14">
        <v>90</v>
      </c>
      <c r="G38" s="15">
        <f>0</f>
        <v>0</v>
      </c>
      <c r="H38" s="12">
        <f t="shared" si="0"/>
        <v>339</v>
      </c>
      <c r="I38" s="21"/>
      <c r="J38" s="21"/>
      <c r="K38" s="21"/>
    </row>
    <row r="39" spans="1:11" ht="12.75">
      <c r="A39" s="27">
        <v>37</v>
      </c>
      <c r="B39" s="25" t="s">
        <v>13</v>
      </c>
      <c r="C39" s="12">
        <f>(125+74+123)/D39</f>
        <v>107.33333333333333</v>
      </c>
      <c r="D39" s="13">
        <f>3</f>
        <v>3</v>
      </c>
      <c r="E39" s="14">
        <v>125</v>
      </c>
      <c r="F39" s="14">
        <v>74</v>
      </c>
      <c r="G39" s="15">
        <f>4+0</f>
        <v>4</v>
      </c>
      <c r="H39" s="12">
        <f t="shared" si="0"/>
        <v>322</v>
      </c>
      <c r="I39" s="21"/>
      <c r="J39" s="21"/>
      <c r="K39" s="21"/>
    </row>
    <row r="40" spans="1:11" ht="12.75">
      <c r="A40" s="27">
        <v>38</v>
      </c>
      <c r="B40" s="25" t="s">
        <v>52</v>
      </c>
      <c r="C40" s="12">
        <f>(0+0+(93+117+108))/D40</f>
        <v>106</v>
      </c>
      <c r="D40" s="15">
        <f>0+0+3</f>
        <v>3</v>
      </c>
      <c r="E40" s="14">
        <v>117</v>
      </c>
      <c r="F40" s="14">
        <v>98</v>
      </c>
      <c r="G40" s="15">
        <f>0+0+6</f>
        <v>6</v>
      </c>
      <c r="H40" s="12">
        <f t="shared" si="0"/>
        <v>318</v>
      </c>
      <c r="I40" s="21"/>
      <c r="J40" s="21"/>
      <c r="K40" s="21"/>
    </row>
    <row r="41" spans="1:11" ht="12.75">
      <c r="A41" s="27">
        <v>39</v>
      </c>
      <c r="B41" s="25" t="s">
        <v>33</v>
      </c>
      <c r="C41" s="12">
        <f>(117+100+91)/D41</f>
        <v>102.66666666666667</v>
      </c>
      <c r="D41" s="13">
        <f>3</f>
        <v>3</v>
      </c>
      <c r="E41" s="14">
        <v>117</v>
      </c>
      <c r="F41" s="14">
        <v>91</v>
      </c>
      <c r="G41" s="15">
        <f>1+0</f>
        <v>1</v>
      </c>
      <c r="H41" s="12">
        <f t="shared" si="0"/>
        <v>308</v>
      </c>
      <c r="I41" s="21"/>
      <c r="J41" s="21"/>
      <c r="K41" s="21"/>
    </row>
    <row r="42" spans="1:11" ht="12.75">
      <c r="A42" s="27">
        <v>40</v>
      </c>
      <c r="B42" s="26" t="s">
        <v>11</v>
      </c>
      <c r="C42" s="16">
        <f>(82+76+117)/D42</f>
        <v>91.66666666666667</v>
      </c>
      <c r="D42" s="13">
        <f>3</f>
        <v>3</v>
      </c>
      <c r="E42" s="14">
        <v>117</v>
      </c>
      <c r="F42" s="14">
        <v>76</v>
      </c>
      <c r="G42" s="15">
        <f>3+0</f>
        <v>3</v>
      </c>
      <c r="H42" s="12">
        <f t="shared" si="0"/>
        <v>275</v>
      </c>
      <c r="I42" s="21"/>
      <c r="J42" s="21"/>
      <c r="K42" s="21"/>
    </row>
    <row r="43" spans="1:11" ht="12.75">
      <c r="A43" s="27">
        <v>41</v>
      </c>
      <c r="B43" s="26" t="s">
        <v>18</v>
      </c>
      <c r="C43" s="16">
        <f>(0+(113+149))/D43</f>
        <v>131</v>
      </c>
      <c r="D43" s="13">
        <f>0+2</f>
        <v>2</v>
      </c>
      <c r="E43" s="14">
        <v>149</v>
      </c>
      <c r="F43" s="14">
        <v>113</v>
      </c>
      <c r="G43" s="15">
        <f>0+1</f>
        <v>1</v>
      </c>
      <c r="H43" s="12">
        <f t="shared" si="0"/>
        <v>262</v>
      </c>
      <c r="I43" s="21"/>
      <c r="J43" s="21"/>
      <c r="K43" s="21"/>
    </row>
    <row r="44" spans="1:11" ht="12.75">
      <c r="A44" s="27">
        <v>42</v>
      </c>
      <c r="B44" s="26" t="s">
        <v>24</v>
      </c>
      <c r="C44" s="16">
        <f>(0+(141+121))/D44</f>
        <v>131</v>
      </c>
      <c r="D44" s="17">
        <f>0+2</f>
        <v>2</v>
      </c>
      <c r="E44" s="14">
        <v>141</v>
      </c>
      <c r="F44" s="14">
        <v>121</v>
      </c>
      <c r="G44" s="15">
        <f>0+3</f>
        <v>3</v>
      </c>
      <c r="H44" s="12">
        <f t="shared" si="0"/>
        <v>262</v>
      </c>
      <c r="I44" s="21"/>
      <c r="J44" s="21"/>
      <c r="K44" s="21"/>
    </row>
    <row r="45" spans="1:11" ht="12.75">
      <c r="A45" s="27">
        <v>43</v>
      </c>
      <c r="B45" s="25" t="s">
        <v>25</v>
      </c>
      <c r="C45" s="12">
        <f>(0+(121+126))/D45</f>
        <v>123.5</v>
      </c>
      <c r="D45" s="13">
        <f>0+2</f>
        <v>2</v>
      </c>
      <c r="E45" s="14">
        <v>121</v>
      </c>
      <c r="F45" s="14">
        <v>126</v>
      </c>
      <c r="G45" s="15">
        <f>0+5</f>
        <v>5</v>
      </c>
      <c r="H45" s="12">
        <f t="shared" si="0"/>
        <v>247</v>
      </c>
      <c r="I45" s="21"/>
      <c r="J45" s="21"/>
      <c r="K45" s="21"/>
    </row>
    <row r="46" spans="1:11" ht="12.75">
      <c r="A46" s="27">
        <v>44</v>
      </c>
      <c r="B46" s="25" t="s">
        <v>51</v>
      </c>
      <c r="C46" s="12">
        <f>(0+0+(81+71+77))/D46</f>
        <v>76.33333333333333</v>
      </c>
      <c r="D46" s="15">
        <f>0+0+3</f>
        <v>3</v>
      </c>
      <c r="E46" s="14">
        <v>81</v>
      </c>
      <c r="F46" s="14">
        <v>71</v>
      </c>
      <c r="G46" s="15">
        <f>0+0+1</f>
        <v>1</v>
      </c>
      <c r="H46" s="12">
        <f t="shared" si="0"/>
        <v>229</v>
      </c>
      <c r="I46" s="21"/>
      <c r="J46" s="21"/>
      <c r="K46" s="21"/>
    </row>
    <row r="47" spans="1:11" ht="12.75">
      <c r="A47" s="27">
        <v>45</v>
      </c>
      <c r="B47" s="25" t="s">
        <v>17</v>
      </c>
      <c r="C47" s="12">
        <f>(0+(108+105))/D47</f>
        <v>106.5</v>
      </c>
      <c r="D47" s="13">
        <f>0+2</f>
        <v>2</v>
      </c>
      <c r="E47" s="14">
        <v>108</v>
      </c>
      <c r="F47" s="14">
        <v>105</v>
      </c>
      <c r="G47" s="15">
        <f>0+2</f>
        <v>2</v>
      </c>
      <c r="H47" s="12">
        <f t="shared" si="0"/>
        <v>213</v>
      </c>
      <c r="I47" s="21"/>
      <c r="J47" s="21"/>
      <c r="K47" s="21"/>
    </row>
    <row r="48" spans="1:11" ht="12.75">
      <c r="A48" s="27">
        <v>46</v>
      </c>
      <c r="B48" s="25" t="s">
        <v>22</v>
      </c>
      <c r="C48" s="12">
        <f>(0+(99+94))/D48</f>
        <v>96.5</v>
      </c>
      <c r="D48" s="13">
        <f>0+2</f>
        <v>2</v>
      </c>
      <c r="E48" s="14">
        <v>99</v>
      </c>
      <c r="F48" s="14">
        <v>94</v>
      </c>
      <c r="G48" s="15">
        <f>0+3</f>
        <v>3</v>
      </c>
      <c r="H48" s="12">
        <f t="shared" si="0"/>
        <v>193</v>
      </c>
      <c r="I48" s="21"/>
      <c r="J48" s="21"/>
      <c r="K48" s="21"/>
    </row>
    <row r="49" spans="1:11" ht="12.75">
      <c r="A49" s="27">
        <v>47</v>
      </c>
      <c r="B49" s="14"/>
      <c r="C49" s="12"/>
      <c r="D49" s="15"/>
      <c r="E49" s="14"/>
      <c r="F49" s="14"/>
      <c r="G49" s="15"/>
      <c r="H49" s="14"/>
      <c r="I49" s="21"/>
      <c r="J49" s="21"/>
      <c r="K49" s="21"/>
    </row>
    <row r="50" spans="1:11" ht="12.75">
      <c r="A50" s="27">
        <v>48</v>
      </c>
      <c r="B50" s="14"/>
      <c r="C50" s="12"/>
      <c r="D50" s="15"/>
      <c r="E50" s="14"/>
      <c r="F50" s="14"/>
      <c r="G50" s="15"/>
      <c r="H50" s="14"/>
      <c r="I50" s="21"/>
      <c r="J50" s="21"/>
      <c r="K50" s="21"/>
    </row>
    <row r="51" spans="1:11" ht="12.75">
      <c r="A51" s="27">
        <v>49</v>
      </c>
      <c r="B51" s="14"/>
      <c r="C51" s="12"/>
      <c r="D51" s="15"/>
      <c r="E51" s="14"/>
      <c r="F51" s="14"/>
      <c r="G51" s="15"/>
      <c r="H51" s="14"/>
      <c r="I51" s="21"/>
      <c r="J51" s="21"/>
      <c r="K51" s="21"/>
    </row>
    <row r="52" spans="1:11" ht="13.5" thickBot="1">
      <c r="A52" s="27">
        <v>50</v>
      </c>
      <c r="B52" s="20"/>
      <c r="C52" s="18"/>
      <c r="D52" s="19"/>
      <c r="E52" s="20"/>
      <c r="F52" s="20"/>
      <c r="G52" s="19"/>
      <c r="H52" s="20"/>
      <c r="I52" s="21"/>
      <c r="J52" s="21"/>
      <c r="K52" s="21"/>
    </row>
    <row r="53" spans="1:11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1:11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1:11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</row>
    <row r="64" spans="1:11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1:11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</row>
    <row r="66" spans="1:11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1:11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</row>
    <row r="68" spans="1:11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1:11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1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11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</row>
    <row r="72" spans="1:11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</row>
    <row r="73" spans="1:11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</row>
    <row r="74" spans="1:11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11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6" spans="1:11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</row>
    <row r="77" spans="1:1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</row>
    <row r="78" spans="1:11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</row>
    <row r="79" spans="1:11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</row>
    <row r="80" spans="1:11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</row>
    <row r="81" spans="1:11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</row>
    <row r="82" spans="1:11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1:11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spans="1:11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</row>
    <row r="85" spans="1:11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</row>
    <row r="86" spans="1:11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</row>
    <row r="87" spans="1:11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spans="1:11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</row>
    <row r="89" spans="1:11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</row>
    <row r="90" spans="1:11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</row>
    <row r="91" spans="1:11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</row>
    <row r="92" spans="1:11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</row>
    <row r="93" spans="1:11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</row>
    <row r="94" spans="1:11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</row>
    <row r="95" spans="1:11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</row>
    <row r="96" spans="1:11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</row>
    <row r="97" spans="1:11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</row>
    <row r="98" spans="1:11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99" spans="1:11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</row>
    <row r="100" spans="1:11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1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 ht="12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  <row r="121" spans="1:11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</row>
    <row r="122" spans="1:11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</row>
    <row r="123" spans="1:11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</row>
    <row r="124" spans="1:11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1:11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</row>
    <row r="126" spans="1:11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</row>
    <row r="127" spans="1:11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</row>
    <row r="128" spans="1:11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</row>
    <row r="129" spans="1:11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</row>
    <row r="130" spans="1:11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</row>
    <row r="131" spans="1:11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1:11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</row>
    <row r="133" spans="1:11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</row>
    <row r="134" spans="1:11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</row>
    <row r="135" spans="1:11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</row>
    <row r="136" spans="1:11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</row>
    <row r="137" spans="1:11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</row>
    <row r="138" spans="1:11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</row>
    <row r="139" spans="1:11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</row>
    <row r="140" spans="1:11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</row>
    <row r="141" spans="1:11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</row>
    <row r="142" spans="1:11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</row>
    <row r="143" spans="1:11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</row>
    <row r="144" spans="1:11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</row>
    <row r="145" spans="1:11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</row>
    <row r="146" spans="1:11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</row>
    <row r="147" spans="1:11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</row>
    <row r="148" spans="1:11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</row>
    <row r="149" spans="1:11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</row>
    <row r="150" spans="1:11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</row>
    <row r="151" spans="1:11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</row>
    <row r="152" spans="1:11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</row>
    <row r="153" spans="1:11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</row>
    <row r="154" spans="1:11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</row>
    <row r="155" spans="1:11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</row>
    <row r="156" spans="1:11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</row>
    <row r="157" spans="1:11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</row>
    <row r="158" spans="1:11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</row>
    <row r="159" spans="1:11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</row>
    <row r="160" spans="1:11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</row>
    <row r="161" spans="1:11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</row>
    <row r="162" spans="1:11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</row>
    <row r="163" spans="1:11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</row>
    <row r="164" spans="1:11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</row>
    <row r="165" spans="1:11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</row>
    <row r="166" spans="1:11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</row>
    <row r="167" spans="1:11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</row>
    <row r="168" spans="1:11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</row>
    <row r="169" spans="1:11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</row>
    <row r="170" spans="1:11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</row>
    <row r="171" spans="1:11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</row>
    <row r="172" spans="1:11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</row>
    <row r="173" spans="1:11" ht="12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</row>
    <row r="174" spans="1:11" ht="12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</row>
    <row r="175" spans="1:11" ht="12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</row>
    <row r="176" spans="1:11" ht="12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</row>
    <row r="177" spans="1:11" ht="12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</row>
    <row r="178" spans="1:11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</row>
    <row r="179" spans="1:11" ht="12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</row>
    <row r="180" spans="1:11" ht="12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</row>
    <row r="181" spans="1:11" ht="12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</row>
    <row r="182" spans="1:11" ht="12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</row>
    <row r="183" spans="1:11" ht="12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</row>
    <row r="184" spans="1:11" ht="12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</row>
    <row r="185" spans="1:11" ht="12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</row>
    <row r="186" spans="1:11" ht="12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</row>
    <row r="187" spans="1:11" ht="12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</row>
    <row r="188" spans="1:11" ht="12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</row>
    <row r="189" spans="1:11" ht="12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</row>
    <row r="190" spans="1:11" ht="12.7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</row>
    <row r="191" spans="1:11" ht="12.7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</row>
    <row r="192" spans="1:11" ht="12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</row>
    <row r="193" spans="1:11" ht="12.7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</row>
    <row r="194" spans="1:11" ht="12.7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</row>
    <row r="195" spans="1:11" ht="12.7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1:11" ht="12.7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</row>
    <row r="197" spans="1:11" ht="12.7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</row>
    <row r="198" spans="1:11" ht="12.7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</row>
    <row r="199" spans="1:11" ht="12.7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</row>
    <row r="200" spans="1:11" ht="12.7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</row>
    <row r="201" spans="1:11" ht="12.7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</row>
  </sheetData>
  <mergeCells count="2">
    <mergeCell ref="A1:G1"/>
    <mergeCell ref="H1:H2"/>
  </mergeCells>
  <printOptions/>
  <pageMargins left="0.75" right="0.75" top="1" bottom="1" header="0.5" footer="0.5"/>
  <pageSetup horizontalDpi="200" verticalDpi="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Alex</cp:lastModifiedBy>
  <dcterms:created xsi:type="dcterms:W3CDTF">2003-06-05T19:32:25Z</dcterms:created>
  <dcterms:modified xsi:type="dcterms:W3CDTF">2003-06-15T04:51:27Z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