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960" windowHeight="6540" activeTab="6"/>
  </bookViews>
  <sheets>
    <sheet name="Хозяева" sheetId="1" r:id="rId1"/>
    <sheet name="Гости" sheetId="2" r:id="rId2"/>
    <sheet name="Тур1" sheetId="3" r:id="rId3"/>
    <sheet name="Тур2" sheetId="4" r:id="rId4"/>
    <sheet name="Тур3" sheetId="5" r:id="rId5"/>
    <sheet name="Тур4" sheetId="6" r:id="rId6"/>
    <sheet name="Итоги" sheetId="7" r:id="rId7"/>
    <sheet name="ИстЗам" sheetId="8" state="hidden" r:id="rId8"/>
    <sheet name="Настройки" sheetId="9" state="hidden" r:id="rId9"/>
    <sheet name="Пенальти" sheetId="10" r:id="rId10"/>
  </sheets>
  <definedNames>
    <definedName name="PtsDraw">'Настройки'!$C$6</definedName>
    <definedName name="PtsLose">'Настройки'!$C$7</definedName>
    <definedName name="PtsTDraw">'Настройки'!$C$9</definedName>
    <definedName name="PtsTLose">'Настройки'!$C$10</definedName>
    <definedName name="PtsTWin">'Настройки'!$C$8</definedName>
    <definedName name="PtsWin">'Настройки'!$C$5</definedName>
  </definedNames>
  <calcPr fullCalcOnLoad="1"/>
</workbook>
</file>

<file path=xl/comments1.xml><?xml version="1.0" encoding="utf-8"?>
<comments xmlns="http://schemas.openxmlformats.org/spreadsheetml/2006/main">
  <authors>
    <author>Armada</author>
  </authors>
  <commentList>
    <comment ref="D4" authorId="0">
      <text>
        <r>
          <rPr>
            <sz val="8"/>
            <rFont val="Tahoma"/>
            <family val="0"/>
          </rPr>
          <t xml:space="preserve">В поля, отмеченные серым цветом, можно вводить свои данные.
</t>
        </r>
      </text>
    </comment>
  </commentList>
</comments>
</file>

<file path=xl/comments2.xml><?xml version="1.0" encoding="utf-8"?>
<comments xmlns="http://schemas.openxmlformats.org/spreadsheetml/2006/main">
  <authors>
    <author>Armada</author>
  </authors>
  <commentList>
    <comment ref="D4" authorId="0">
      <text>
        <r>
          <rPr>
            <b/>
            <sz val="8"/>
            <rFont val="Tahoma"/>
            <family val="0"/>
          </rPr>
          <t>По полям, доступным для ввода, можно перемещаться клавишей TAB.</t>
        </r>
      </text>
    </comment>
  </commentList>
</comments>
</file>

<file path=xl/comments3.xml><?xml version="1.0" encoding="utf-8"?>
<comments xmlns="http://schemas.openxmlformats.org/spreadsheetml/2006/main">
  <authors>
    <author>Armada</author>
  </authors>
  <commentList>
    <comment ref="D6" authorId="0">
      <text>
        <r>
          <rPr>
            <b/>
            <sz val="8"/>
            <rFont val="Tahoma"/>
            <family val="0"/>
          </rPr>
          <t>Допустимые значения -
от 1 до 300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<sst xmlns="http://schemas.openxmlformats.org/spreadsheetml/2006/main" count="207" uniqueCount="71">
  <si>
    <t>Пара</t>
  </si>
  <si>
    <t>Стартовый состав</t>
  </si>
  <si>
    <t>A</t>
  </si>
  <si>
    <t>B</t>
  </si>
  <si>
    <t>C</t>
  </si>
  <si>
    <t>Тур 1</t>
  </si>
  <si>
    <t>Участники</t>
  </si>
  <si>
    <t>Очки</t>
  </si>
  <si>
    <t>Сумма</t>
  </si>
  <si>
    <t>Дорожка No.</t>
  </si>
  <si>
    <t>Тур 2</t>
  </si>
  <si>
    <t>Хозяева:</t>
  </si>
  <si>
    <t>Гости:</t>
  </si>
  <si>
    <t>Состав 1 тура</t>
  </si>
  <si>
    <t>Состав 2 тура</t>
  </si>
  <si>
    <t>Состав 3 тура</t>
  </si>
  <si>
    <t>Тур 3</t>
  </si>
  <si>
    <t>Тур</t>
  </si>
  <si>
    <t>Команда</t>
  </si>
  <si>
    <t>Дорожки</t>
  </si>
  <si>
    <t>Результат</t>
  </si>
  <si>
    <t>Итого</t>
  </si>
  <si>
    <t>Общий счет</t>
  </si>
  <si>
    <t>D</t>
  </si>
  <si>
    <t>Состав 4 тура</t>
  </si>
  <si>
    <t>Тур 4</t>
  </si>
  <si>
    <t>Название параметра</t>
  </si>
  <si>
    <t>Значение</t>
  </si>
  <si>
    <t>Количество очков за победу</t>
  </si>
  <si>
    <t>Количество очков за ничью</t>
  </si>
  <si>
    <t>Количество очков за поражение</t>
  </si>
  <si>
    <t>Итоговая таблица</t>
  </si>
  <si>
    <t>Настройка параметров</t>
  </si>
  <si>
    <t>История замен</t>
  </si>
  <si>
    <t>Стартовый протокол</t>
  </si>
  <si>
    <t>Замены</t>
  </si>
  <si>
    <t>после 1 тура</t>
  </si>
  <si>
    <t>после 2 тура</t>
  </si>
  <si>
    <t>после 3 тура</t>
  </si>
  <si>
    <t>Запасные</t>
  </si>
  <si>
    <t>11.</t>
  </si>
  <si>
    <t>12.</t>
  </si>
  <si>
    <t>13.</t>
  </si>
  <si>
    <t>14.</t>
  </si>
  <si>
    <t>15.</t>
  </si>
  <si>
    <t>16.</t>
  </si>
  <si>
    <t>Количество очков за техническую победу</t>
  </si>
  <si>
    <t>Количество очков за техническую ничью</t>
  </si>
  <si>
    <t>Количество очков за техническое поражение</t>
  </si>
  <si>
    <t>9.</t>
  </si>
  <si>
    <t>10.</t>
  </si>
  <si>
    <t>НАХ-НАХ</t>
  </si>
  <si>
    <t>Dima_M</t>
  </si>
  <si>
    <t>2M</t>
  </si>
  <si>
    <t>Iggy</t>
  </si>
  <si>
    <t>Zdazz</t>
  </si>
  <si>
    <t>TRIV</t>
  </si>
  <si>
    <t>Ark-65</t>
  </si>
  <si>
    <t>Yuzhny</t>
  </si>
  <si>
    <t>Пенальти</t>
  </si>
  <si>
    <t>Scouser</t>
  </si>
  <si>
    <t>Просто кони</t>
  </si>
  <si>
    <t>Поручикъ</t>
  </si>
  <si>
    <t>Luks</t>
  </si>
  <si>
    <t>Сеньор</t>
  </si>
  <si>
    <t>LEXA</t>
  </si>
  <si>
    <t>AlexV</t>
  </si>
  <si>
    <t>Cr.KIT</t>
  </si>
  <si>
    <t>Toniki</t>
  </si>
  <si>
    <t>Big Andry</t>
  </si>
  <si>
    <t>RIO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</si>
</sst>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sz val="14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0" xfId="0" applyNumberFormat="1" applyFont="1" applyBorder="1" applyAlignment="1" applyProtection="1">
      <alignment horizontal="left" vertical="center" wrapText="1"/>
      <protection hidden="1"/>
    </xf>
    <xf numFmtId="1" fontId="4" fillId="0" borderId="11" xfId="0" applyNumberFormat="1" applyFont="1" applyBorder="1" applyAlignment="1" applyProtection="1">
      <alignment horizontal="left" vertical="center" indent="1"/>
      <protection hidden="1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" fontId="4" fillId="33" borderId="11" xfId="0" applyNumberFormat="1" applyFont="1" applyFill="1" applyBorder="1" applyAlignment="1" applyProtection="1">
      <alignment horizontal="left" vertical="center" inden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 hidden="1"/>
    </xf>
    <xf numFmtId="0" fontId="5" fillId="0" borderId="13" xfId="0" applyNumberFormat="1" applyFont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1" fontId="4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5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 applyProtection="1">
      <alignment horizontal="center" vertical="center"/>
      <protection hidden="1"/>
    </xf>
    <xf numFmtId="0" fontId="15" fillId="34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NumberFormat="1" applyFont="1" applyBorder="1" applyAlignment="1" applyProtection="1">
      <alignment horizontal="center" vertical="center"/>
      <protection hidden="1"/>
    </xf>
    <xf numFmtId="0" fontId="15" fillId="34" borderId="16" xfId="0" applyNumberFormat="1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  <protection hidden="1"/>
    </xf>
    <xf numFmtId="49" fontId="5" fillId="0" borderId="16" xfId="0" applyNumberFormat="1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hidden="1"/>
    </xf>
    <xf numFmtId="49" fontId="5" fillId="0" borderId="1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33" borderId="23" xfId="0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showGridLines="0" showRowColHeaders="0" showOutlineSymbols="0" zoomScalePageLayoutView="0" workbookViewId="0" topLeftCell="A1">
      <selection activeCell="C14" sqref="C14"/>
    </sheetView>
  </sheetViews>
  <sheetFormatPr defaultColWidth="9.00390625" defaultRowHeight="12.75"/>
  <cols>
    <col min="1" max="1" width="2.75390625" style="0" customWidth="1"/>
    <col min="2" max="2" width="7.75390625" style="1" customWidth="1"/>
    <col min="3" max="6" width="19.75390625" style="1" customWidth="1"/>
  </cols>
  <sheetData>
    <row r="1" ht="15" customHeight="1"/>
    <row r="2" spans="2:6" ht="24.75" customHeight="1">
      <c r="B2" s="63" t="s">
        <v>34</v>
      </c>
      <c r="C2" s="63"/>
      <c r="D2" s="63"/>
      <c r="E2" s="63"/>
      <c r="F2" s="63"/>
    </row>
    <row r="3" ht="15" customHeight="1"/>
    <row r="4" spans="3:5" ht="18">
      <c r="C4" s="4" t="s">
        <v>11</v>
      </c>
      <c r="D4" s="70" t="s">
        <v>51</v>
      </c>
      <c r="E4" s="71"/>
    </row>
    <row r="5" spans="3:5" ht="15" customHeight="1" thickBot="1">
      <c r="C5" s="4"/>
      <c r="D5" s="14"/>
      <c r="E5" s="15"/>
    </row>
    <row r="6" spans="2:6" ht="19.5" customHeight="1" thickBot="1">
      <c r="B6" s="74" t="s">
        <v>0</v>
      </c>
      <c r="C6" s="76" t="s">
        <v>1</v>
      </c>
      <c r="D6" s="68" t="s">
        <v>35</v>
      </c>
      <c r="E6" s="72"/>
      <c r="F6" s="73"/>
    </row>
    <row r="7" spans="2:6" ht="19.5" customHeight="1" thickBot="1">
      <c r="B7" s="75"/>
      <c r="C7" s="77"/>
      <c r="D7" s="25" t="s">
        <v>36</v>
      </c>
      <c r="E7" s="25" t="s">
        <v>37</v>
      </c>
      <c r="F7" s="25" t="s">
        <v>38</v>
      </c>
    </row>
    <row r="8" spans="2:6" ht="19.5" customHeight="1" thickBot="1" thickTop="1">
      <c r="B8" s="66" t="s">
        <v>2</v>
      </c>
      <c r="C8" s="51" t="s">
        <v>60</v>
      </c>
      <c r="D8" s="51"/>
      <c r="E8" s="51"/>
      <c r="F8" s="51"/>
    </row>
    <row r="9" spans="2:6" ht="19.5" customHeight="1" thickBot="1">
      <c r="B9" s="67"/>
      <c r="C9" s="53" t="s">
        <v>57</v>
      </c>
      <c r="D9" s="53"/>
      <c r="E9" s="53"/>
      <c r="F9" s="53"/>
    </row>
    <row r="10" spans="2:6" ht="19.5" customHeight="1" thickBot="1" thickTop="1">
      <c r="B10" s="64" t="s">
        <v>3</v>
      </c>
      <c r="C10" s="49" t="s">
        <v>58</v>
      </c>
      <c r="D10" s="49"/>
      <c r="E10" s="49"/>
      <c r="F10" s="49"/>
    </row>
    <row r="11" spans="2:6" ht="19.5" customHeight="1" thickBot="1">
      <c r="B11" s="65"/>
      <c r="C11" s="55" t="s">
        <v>56</v>
      </c>
      <c r="D11" s="55"/>
      <c r="E11" s="55"/>
      <c r="F11" s="55"/>
    </row>
    <row r="12" spans="2:6" ht="19.5" customHeight="1" thickBot="1" thickTop="1">
      <c r="B12" s="66" t="s">
        <v>4</v>
      </c>
      <c r="C12" s="51" t="s">
        <v>55</v>
      </c>
      <c r="D12" s="51"/>
      <c r="E12" s="51"/>
      <c r="F12" s="51"/>
    </row>
    <row r="13" spans="2:6" ht="19.5" customHeight="1" thickBot="1" thickTop="1">
      <c r="B13" s="67"/>
      <c r="C13" s="51" t="s">
        <v>54</v>
      </c>
      <c r="D13" s="53"/>
      <c r="E13" s="53"/>
      <c r="F13" s="53"/>
    </row>
    <row r="14" spans="2:6" ht="19.5" customHeight="1" thickBot="1" thickTop="1">
      <c r="B14" s="66" t="s">
        <v>23</v>
      </c>
      <c r="C14" s="51" t="s">
        <v>52</v>
      </c>
      <c r="D14" s="51"/>
      <c r="E14" s="51"/>
      <c r="F14" s="51"/>
    </row>
    <row r="15" spans="2:6" ht="19.5" customHeight="1" thickBot="1">
      <c r="B15" s="67"/>
      <c r="C15" s="53" t="s">
        <v>53</v>
      </c>
      <c r="D15" s="53"/>
      <c r="E15" s="53"/>
      <c r="F15" s="53"/>
    </row>
    <row r="16" ht="15" customHeight="1" thickBot="1" thickTop="1"/>
    <row r="17" spans="2:4" s="18" customFormat="1" ht="19.5" customHeight="1" thickBot="1">
      <c r="B17" s="68" t="s">
        <v>39</v>
      </c>
      <c r="C17" s="69"/>
      <c r="D17" s="19"/>
    </row>
    <row r="18" spans="2:6" s="18" customFormat="1" ht="19.5" customHeight="1" thickBot="1">
      <c r="B18" s="10" t="s">
        <v>49</v>
      </c>
      <c r="C18" s="7"/>
      <c r="D18" s="20"/>
      <c r="E18" s="17"/>
      <c r="F18" s="17"/>
    </row>
    <row r="19" spans="2:6" s="18" customFormat="1" ht="19.5" customHeight="1" thickBot="1">
      <c r="B19" s="10" t="s">
        <v>50</v>
      </c>
      <c r="C19" s="7"/>
      <c r="D19" s="20"/>
      <c r="E19" s="17"/>
      <c r="F19" s="17"/>
    </row>
    <row r="20" spans="2:6" s="18" customFormat="1" ht="19.5" customHeight="1" thickBot="1">
      <c r="B20" s="10" t="s">
        <v>40</v>
      </c>
      <c r="C20" s="7"/>
      <c r="D20" s="20"/>
      <c r="E20" s="17"/>
      <c r="F20" s="17"/>
    </row>
    <row r="21" spans="2:6" s="18" customFormat="1" ht="19.5" customHeight="1" thickBot="1">
      <c r="B21" s="10" t="s">
        <v>41</v>
      </c>
      <c r="C21" s="7"/>
      <c r="D21" s="20"/>
      <c r="E21" s="17"/>
      <c r="F21" s="17"/>
    </row>
    <row r="22" spans="2:6" s="18" customFormat="1" ht="19.5" customHeight="1" thickBot="1">
      <c r="B22" s="10" t="s">
        <v>42</v>
      </c>
      <c r="C22" s="7"/>
      <c r="D22" s="20"/>
      <c r="E22" s="17"/>
      <c r="F22" s="17"/>
    </row>
    <row r="23" spans="2:6" s="18" customFormat="1" ht="19.5" customHeight="1" thickBot="1">
      <c r="B23" s="10" t="s">
        <v>43</v>
      </c>
      <c r="C23" s="7"/>
      <c r="D23" s="20"/>
      <c r="E23" s="17"/>
      <c r="F23" s="17"/>
    </row>
    <row r="24" spans="2:6" s="18" customFormat="1" ht="19.5" customHeight="1" thickBot="1">
      <c r="B24" s="10" t="s">
        <v>44</v>
      </c>
      <c r="C24" s="7"/>
      <c r="D24" s="20"/>
      <c r="E24" s="17"/>
      <c r="F24" s="17"/>
    </row>
    <row r="25" spans="2:6" ht="19.5" customHeight="1" thickBot="1">
      <c r="B25" s="10" t="s">
        <v>45</v>
      </c>
      <c r="C25" s="7"/>
      <c r="D25" s="20"/>
      <c r="E25" s="17"/>
      <c r="F25" s="17"/>
    </row>
    <row r="26" ht="12.75">
      <c r="C26" s="21" t="str">
        <f aca="true" t="shared" si="0" ref="C26:C33">TRIM(C8)</f>
        <v>Scouser</v>
      </c>
    </row>
    <row r="27" ht="12.75">
      <c r="C27" s="21" t="str">
        <f t="shared" si="0"/>
        <v>Ark-65</v>
      </c>
    </row>
    <row r="28" ht="12.75">
      <c r="C28" s="21" t="str">
        <f t="shared" si="0"/>
        <v>Yuzhny</v>
      </c>
    </row>
    <row r="29" ht="12.75">
      <c r="C29" s="21" t="str">
        <f t="shared" si="0"/>
        <v>TRIV</v>
      </c>
    </row>
    <row r="30" ht="12.75">
      <c r="C30" s="21" t="str">
        <f t="shared" si="0"/>
        <v>Zdazz</v>
      </c>
    </row>
    <row r="31" ht="12.75">
      <c r="C31" s="21" t="str">
        <f t="shared" si="0"/>
        <v>Iggy</v>
      </c>
    </row>
    <row r="32" ht="12.75">
      <c r="C32" s="21" t="str">
        <f t="shared" si="0"/>
        <v>Dima_M</v>
      </c>
    </row>
    <row r="33" ht="12.75">
      <c r="C33" s="21" t="str">
        <f t="shared" si="0"/>
        <v>2M</v>
      </c>
    </row>
    <row r="34" ht="12.75">
      <c r="C34" s="21"/>
    </row>
    <row r="35" ht="12.75">
      <c r="C35" s="21"/>
    </row>
  </sheetData>
  <sheetProtection sheet="1" objects="1" scenarios="1"/>
  <mergeCells count="10">
    <mergeCell ref="B2:F2"/>
    <mergeCell ref="B10:B11"/>
    <mergeCell ref="B12:B13"/>
    <mergeCell ref="B17:C17"/>
    <mergeCell ref="D4:E4"/>
    <mergeCell ref="B14:B15"/>
    <mergeCell ref="B8:B9"/>
    <mergeCell ref="D6:F6"/>
    <mergeCell ref="B6:B7"/>
    <mergeCell ref="C6:C7"/>
  </mergeCells>
  <dataValidations count="1">
    <dataValidation errorStyle="warning" type="list" allowBlank="1" showInputMessage="1" showErrorMessage="1" error="Игрок не внесен в стартовый протокол." sqref="D8:F15">
      <formula1>$C$18:$C$33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X18"/>
  <sheetViews>
    <sheetView zoomScalePageLayoutView="0" workbookViewId="0" topLeftCell="A1">
      <selection activeCell="Z16" sqref="Z16"/>
    </sheetView>
  </sheetViews>
  <sheetFormatPr defaultColWidth="9.00390625" defaultRowHeight="12.75"/>
  <cols>
    <col min="2" max="2" width="18.25390625" style="0" customWidth="1"/>
    <col min="3" max="23" width="3.75390625" style="0" customWidth="1"/>
  </cols>
  <sheetData>
    <row r="2" spans="2:24" ht="23.25">
      <c r="B2" s="63" t="s">
        <v>59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ht="13.5" thickBot="1"/>
    <row r="4" spans="2:24" ht="16.5" customHeight="1" thickBot="1">
      <c r="B4" s="56"/>
      <c r="C4" s="91"/>
      <c r="D4" s="92"/>
      <c r="E4" s="91"/>
      <c r="F4" s="92"/>
      <c r="G4" s="91"/>
      <c r="H4" s="92"/>
      <c r="I4" s="91"/>
      <c r="J4" s="92"/>
      <c r="K4" s="91"/>
      <c r="L4" s="92"/>
      <c r="M4" s="91"/>
      <c r="N4" s="92"/>
      <c r="O4" s="91"/>
      <c r="P4" s="92"/>
      <c r="Q4" s="91"/>
      <c r="R4" s="92"/>
      <c r="S4" s="91"/>
      <c r="T4" s="92"/>
      <c r="U4" s="91"/>
      <c r="V4" s="93"/>
      <c r="W4" s="92"/>
      <c r="X4" s="2"/>
    </row>
    <row r="5" spans="2:24" ht="17.25" customHeight="1" thickBot="1" thickTop="1">
      <c r="B5" s="38"/>
      <c r="C5" s="59"/>
      <c r="D5" s="60"/>
      <c r="E5" s="59"/>
      <c r="F5" s="60"/>
      <c r="G5" s="59"/>
      <c r="H5" s="60"/>
      <c r="I5" s="59"/>
      <c r="J5" s="60"/>
      <c r="K5" s="59"/>
      <c r="L5" s="60"/>
      <c r="M5" s="59"/>
      <c r="N5" s="60"/>
      <c r="O5" s="59"/>
      <c r="P5" s="60"/>
      <c r="Q5" s="59"/>
      <c r="R5" s="60"/>
      <c r="S5" s="59"/>
      <c r="T5" s="60"/>
      <c r="U5" s="59"/>
      <c r="V5" s="62"/>
      <c r="W5" s="60"/>
      <c r="X5" s="57"/>
    </row>
    <row r="6" spans="2:24" ht="16.5" customHeight="1" thickBot="1" thickTop="1">
      <c r="B6" s="40"/>
      <c r="C6" s="59"/>
      <c r="D6" s="60"/>
      <c r="E6" s="59"/>
      <c r="F6" s="60"/>
      <c r="G6" s="59"/>
      <c r="H6" s="60"/>
      <c r="I6" s="59"/>
      <c r="J6" s="60"/>
      <c r="K6" s="59"/>
      <c r="L6" s="60"/>
      <c r="M6" s="59"/>
      <c r="N6" s="60"/>
      <c r="O6" s="59"/>
      <c r="P6" s="60"/>
      <c r="Q6" s="59"/>
      <c r="R6" s="60"/>
      <c r="S6" s="59"/>
      <c r="T6" s="60"/>
      <c r="U6" s="59"/>
      <c r="V6" s="62"/>
      <c r="W6" s="60"/>
      <c r="X6" s="58"/>
    </row>
    <row r="7" ht="13.5" thickTop="1"/>
    <row r="8" ht="12.75">
      <c r="B8" s="61"/>
    </row>
    <row r="18" ht="12.75">
      <c r="B18" s="61"/>
    </row>
  </sheetData>
  <sheetProtection/>
  <mergeCells count="11">
    <mergeCell ref="B2:X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5"/>
  <sheetViews>
    <sheetView showGridLines="0" showRowColHeaders="0" showOutlineSymbols="0" zoomScalePageLayoutView="0" workbookViewId="0" topLeftCell="A1">
      <selection activeCell="E19" sqref="E19"/>
    </sheetView>
  </sheetViews>
  <sheetFormatPr defaultColWidth="9.00390625" defaultRowHeight="12.75"/>
  <cols>
    <col min="1" max="1" width="2.75390625" style="0" customWidth="1"/>
    <col min="2" max="2" width="7.75390625" style="1" customWidth="1"/>
    <col min="3" max="6" width="19.75390625" style="1" customWidth="1"/>
  </cols>
  <sheetData>
    <row r="1" ht="15" customHeight="1"/>
    <row r="2" spans="2:6" ht="24.75" customHeight="1">
      <c r="B2" s="63" t="s">
        <v>34</v>
      </c>
      <c r="C2" s="63"/>
      <c r="D2" s="63"/>
      <c r="E2" s="63"/>
      <c r="F2" s="63"/>
    </row>
    <row r="3" ht="15" customHeight="1"/>
    <row r="4" spans="3:5" ht="18">
      <c r="C4" s="4" t="s">
        <v>12</v>
      </c>
      <c r="D4" s="70" t="s">
        <v>61</v>
      </c>
      <c r="E4" s="78"/>
    </row>
    <row r="5" spans="3:5" ht="15" customHeight="1" thickBot="1">
      <c r="C5" s="4"/>
      <c r="D5" s="14"/>
      <c r="E5" s="16"/>
    </row>
    <row r="6" spans="2:6" s="1" customFormat="1" ht="19.5" customHeight="1" thickBot="1">
      <c r="B6" s="79" t="s">
        <v>0</v>
      </c>
      <c r="C6" s="81" t="s">
        <v>1</v>
      </c>
      <c r="D6" s="68" t="s">
        <v>35</v>
      </c>
      <c r="E6" s="72"/>
      <c r="F6" s="73"/>
    </row>
    <row r="7" spans="2:6" ht="19.5" customHeight="1" thickBot="1">
      <c r="B7" s="80"/>
      <c r="C7" s="80"/>
      <c r="D7" s="25" t="s">
        <v>36</v>
      </c>
      <c r="E7" s="25" t="s">
        <v>37</v>
      </c>
      <c r="F7" s="25" t="s">
        <v>38</v>
      </c>
    </row>
    <row r="8" spans="2:6" ht="19.5" customHeight="1" thickBot="1" thickTop="1">
      <c r="B8" s="66">
        <v>1</v>
      </c>
      <c r="C8" s="50" t="s">
        <v>62</v>
      </c>
      <c r="D8" s="51"/>
      <c r="E8" s="51"/>
      <c r="F8" s="51"/>
    </row>
    <row r="9" spans="2:6" ht="19.5" customHeight="1" thickBot="1">
      <c r="B9" s="67"/>
      <c r="C9" s="52" t="s">
        <v>63</v>
      </c>
      <c r="D9" s="53"/>
      <c r="E9" s="53"/>
      <c r="F9" s="53"/>
    </row>
    <row r="10" spans="2:6" ht="19.5" customHeight="1" thickBot="1" thickTop="1">
      <c r="B10" s="64">
        <v>2</v>
      </c>
      <c r="C10" s="48" t="s">
        <v>64</v>
      </c>
      <c r="D10" s="49"/>
      <c r="E10" s="49"/>
      <c r="F10" s="49"/>
    </row>
    <row r="11" spans="2:6" ht="19.5" customHeight="1" thickBot="1">
      <c r="B11" s="65"/>
      <c r="C11" s="54" t="s">
        <v>65</v>
      </c>
      <c r="D11" s="55"/>
      <c r="E11" s="55"/>
      <c r="F11" s="55"/>
    </row>
    <row r="12" spans="2:6" ht="19.5" customHeight="1" thickBot="1" thickTop="1">
      <c r="B12" s="66">
        <v>3</v>
      </c>
      <c r="C12" s="50" t="s">
        <v>66</v>
      </c>
      <c r="D12" s="51"/>
      <c r="E12" s="51" t="s">
        <v>70</v>
      </c>
      <c r="F12" s="51"/>
    </row>
    <row r="13" spans="2:6" ht="19.5" customHeight="1" thickBot="1">
      <c r="B13" s="67"/>
      <c r="C13" s="52" t="s">
        <v>67</v>
      </c>
      <c r="D13" s="53"/>
      <c r="E13" s="53"/>
      <c r="F13" s="53"/>
    </row>
    <row r="14" spans="2:6" ht="19.5" customHeight="1" thickBot="1" thickTop="1">
      <c r="B14" s="66">
        <v>4</v>
      </c>
      <c r="C14" s="50" t="s">
        <v>68</v>
      </c>
      <c r="D14" s="51"/>
      <c r="E14" s="51"/>
      <c r="F14" s="51"/>
    </row>
    <row r="15" spans="2:6" ht="19.5" customHeight="1" thickBot="1">
      <c r="B15" s="67"/>
      <c r="C15" s="52" t="s">
        <v>69</v>
      </c>
      <c r="D15" s="53"/>
      <c r="E15" s="53"/>
      <c r="F15" s="53"/>
    </row>
    <row r="16" ht="15" customHeight="1" thickBot="1" thickTop="1"/>
    <row r="17" spans="2:3" s="18" customFormat="1" ht="19.5" customHeight="1" thickBot="1">
      <c r="B17" s="68" t="s">
        <v>39</v>
      </c>
      <c r="C17" s="69"/>
    </row>
    <row r="18" spans="2:3" s="18" customFormat="1" ht="19.5" customHeight="1" thickBot="1">
      <c r="B18" s="10" t="s">
        <v>49</v>
      </c>
      <c r="C18" s="7" t="s">
        <v>70</v>
      </c>
    </row>
    <row r="19" spans="2:3" s="18" customFormat="1" ht="19.5" customHeight="1" thickBot="1">
      <c r="B19" s="10" t="s">
        <v>50</v>
      </c>
      <c r="C19" s="7"/>
    </row>
    <row r="20" spans="2:3" s="18" customFormat="1" ht="19.5" customHeight="1" thickBot="1">
      <c r="B20" s="10" t="s">
        <v>40</v>
      </c>
      <c r="C20" s="7"/>
    </row>
    <row r="21" spans="2:3" s="18" customFormat="1" ht="19.5" customHeight="1" thickBot="1">
      <c r="B21" s="10" t="s">
        <v>41</v>
      </c>
      <c r="C21" s="7"/>
    </row>
    <row r="22" spans="2:3" s="18" customFormat="1" ht="19.5" customHeight="1" thickBot="1">
      <c r="B22" s="10" t="s">
        <v>42</v>
      </c>
      <c r="C22" s="7"/>
    </row>
    <row r="23" spans="2:3" s="18" customFormat="1" ht="19.5" customHeight="1" thickBot="1">
      <c r="B23" s="10" t="s">
        <v>43</v>
      </c>
      <c r="C23" s="7"/>
    </row>
    <row r="24" spans="2:3" s="18" customFormat="1" ht="19.5" customHeight="1" thickBot="1">
      <c r="B24" s="10" t="s">
        <v>44</v>
      </c>
      <c r="C24" s="7"/>
    </row>
    <row r="25" spans="2:3" s="18" customFormat="1" ht="19.5" customHeight="1" thickBot="1">
      <c r="B25" s="10" t="s">
        <v>45</v>
      </c>
      <c r="C25" s="7"/>
    </row>
    <row r="26" ht="12.75">
      <c r="C26" s="21" t="str">
        <f aca="true" t="shared" si="0" ref="C26:C33">TRIM(C8)</f>
        <v>Поручикъ</v>
      </c>
    </row>
    <row r="27" ht="12.75">
      <c r="C27" s="21" t="str">
        <f t="shared" si="0"/>
        <v>Luks</v>
      </c>
    </row>
    <row r="28" ht="12.75">
      <c r="C28" s="21" t="str">
        <f t="shared" si="0"/>
        <v>Сеньор</v>
      </c>
    </row>
    <row r="29" ht="12.75">
      <c r="C29" s="21" t="str">
        <f t="shared" si="0"/>
        <v>LEXA</v>
      </c>
    </row>
    <row r="30" ht="12.75">
      <c r="C30" s="21" t="str">
        <f t="shared" si="0"/>
        <v>AlexV</v>
      </c>
    </row>
    <row r="31" ht="12.75">
      <c r="C31" s="21" t="str">
        <f t="shared" si="0"/>
        <v>Cr.KIT</v>
      </c>
    </row>
    <row r="32" ht="12.75">
      <c r="C32" s="21" t="str">
        <f t="shared" si="0"/>
        <v>Toniki</v>
      </c>
    </row>
    <row r="33" ht="12.75">
      <c r="C33" s="21" t="str">
        <f t="shared" si="0"/>
        <v>Big Andry</v>
      </c>
    </row>
    <row r="34" ht="12.75">
      <c r="C34" s="21"/>
    </row>
    <row r="35" ht="12.75">
      <c r="C35" s="21"/>
    </row>
  </sheetData>
  <sheetProtection sheet="1" objects="1" scenarios="1"/>
  <mergeCells count="10">
    <mergeCell ref="B17:C17"/>
    <mergeCell ref="B14:B15"/>
    <mergeCell ref="B2:F2"/>
    <mergeCell ref="B8:B9"/>
    <mergeCell ref="B10:B11"/>
    <mergeCell ref="B12:B13"/>
    <mergeCell ref="D4:E4"/>
    <mergeCell ref="B6:B7"/>
    <mergeCell ref="C6:C7"/>
    <mergeCell ref="D6:F6"/>
  </mergeCells>
  <dataValidations count="1">
    <dataValidation errorStyle="warning" type="list" allowBlank="1" showInputMessage="1" showErrorMessage="1" error="Игрок не внесен в стартовый протокол." sqref="D8:F15">
      <formula1>$C$18:$C$33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3">
      <selection activeCell="D35" sqref="D35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5</v>
      </c>
    </row>
    <row r="4" spans="3:7" ht="18.75" thickBot="1">
      <c r="C4" s="4" t="s">
        <v>9</v>
      </c>
      <c r="D4" s="8">
        <v>11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82" t="s">
        <v>2</v>
      </c>
      <c r="C7" s="5" t="str">
        <f>CONCATENATE("1. ",IF(B7="A",ИстЗам!$C$7,""),IF(B7="B",ИстЗам!$C$9,""),IF(B7="C",ИстЗам!$C$11,""),IF(B7="D",ИстЗам!$C$13,""),IF(B7=1,ИстЗам!$C$19,""),IF(B7=2,ИстЗам!$C$21,""),IF(B7=3,ИстЗам!$C$23,""),IF(B7=4,ИстЗам!$C$25,""))</f>
        <v>1. Scouser</v>
      </c>
      <c r="D7" s="9">
        <v>135</v>
      </c>
      <c r="E7" s="83">
        <f>IF(AND(D7=0,D8=0)," ",D7+D8)</f>
        <v>262</v>
      </c>
      <c r="F7" s="83">
        <f>IF(F4="ТП1",PtsTLose,IF(F4="ТП2",PtsTWin,IF(F4="ТН",PtsTDraw,IF(OR(D7=0,D8=0,D9=0,D10=0)," ",IF(E7&lt;E9,PtsLose,IF(E7=E9,PtsDraw,PtsWin))))))</f>
        <v>0</v>
      </c>
    </row>
    <row r="8" spans="2:6" ht="19.5" customHeight="1" thickBot="1">
      <c r="B8" s="82"/>
      <c r="C8" s="5" t="str">
        <f>CONCATENATE("2. ",IF(B7="A",ИстЗам!$C$8,""),IF(B7="B",ИстЗам!$C$10,""),IF(B7="C",ИстЗам!$C$12,""),IF(B7="D",ИстЗам!$C$14,""),IF(B7=1,ИстЗам!$C$20,""),IF(B7=2,ИстЗам!$C$22,""),IF(B7=3,ИстЗам!$C$24,""),IF(B7=4,ИстЗам!$C$26,""))</f>
        <v>2. Ark-65</v>
      </c>
      <c r="D8" s="9">
        <v>127</v>
      </c>
      <c r="E8" s="83"/>
      <c r="F8" s="83"/>
    </row>
    <row r="9" spans="2:6" ht="19.5" customHeight="1" thickBot="1">
      <c r="B9" s="84">
        <v>1</v>
      </c>
      <c r="C9" s="5" t="str">
        <f>CONCATENATE("3. ",IF(B9="A",ИстЗам!$C$7,""),IF(B9="B",ИстЗам!$C$9,""),IF(B9="C",ИстЗам!$C$11,""),IF(B9="D",ИстЗам!$C$13,""),IF(B9=1,ИстЗам!$C$19,""),IF(B9=2,ИстЗам!$C$21,""),IF(B9=3,ИстЗам!$C$23,""),IF(B9=4,ИстЗам!$C$25,""))</f>
        <v>3. Поручикъ</v>
      </c>
      <c r="D9" s="9">
        <v>138</v>
      </c>
      <c r="E9" s="83">
        <f>IF(AND(D9=0,D10=0)," ",D9+D10)</f>
        <v>324</v>
      </c>
      <c r="F9" s="83">
        <f>IF(F4="ТП1",PtsTWin,IF(F4="ТП2",PtsTLose,IF(F4="ТН",PtsTDraw,IF(OR(D7=0,D8=0,D9=0,D10=0)," ",IF(E9&lt;E7,PtsLose,IF(E9=E7,PtsDraw,PtsWin))))))</f>
        <v>1</v>
      </c>
    </row>
    <row r="10" spans="2:6" ht="19.5" customHeight="1" thickBot="1">
      <c r="B10" s="84"/>
      <c r="C10" s="5" t="str">
        <f>CONCATENATE("4. ",IF(B9="A",ИстЗам!$C$8,""),IF(B9="B",ИстЗам!$C$10,""),IF(B9="C",ИстЗам!$C$12,""),IF(B9="D",ИстЗам!$C$14,""),IF(B9=1,ИстЗам!$C$20,""),IF(B9=2,ИстЗам!$C$22,""),IF(B9=3,ИстЗам!$C$24,""),IF(B9=4,ИстЗам!$C$26,""))</f>
        <v>4. Luks</v>
      </c>
      <c r="D10" s="9">
        <v>186</v>
      </c>
      <c r="E10" s="83"/>
      <c r="F10" s="83"/>
    </row>
    <row r="11" ht="15" customHeight="1"/>
    <row r="12" spans="3:7" ht="18.75" thickBot="1">
      <c r="C12" s="4" t="s">
        <v>9</v>
      </c>
      <c r="D12" s="8">
        <v>12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82" t="s">
        <v>3</v>
      </c>
      <c r="C15" s="5" t="str">
        <f>CONCATENATE("1. ",IF(B15="A",ИстЗам!$C$7,""),IF(B15="B",ИстЗам!$C$9,""),IF(B15="C",ИстЗам!$C$11,""),IF(B15="D",ИстЗам!$C$13,""),IF(B15=1,ИстЗам!$C$19,""),IF(B15=2,ИстЗам!$C$21,""),IF(B15=3,ИстЗам!$C$23,""),IF(B15=4,ИстЗам!$C$25,""))</f>
        <v>1. Yuzhny</v>
      </c>
      <c r="D15" s="9">
        <v>122</v>
      </c>
      <c r="E15" s="83">
        <f>IF(AND(D15=0,D16=0)," ",D15+D16)</f>
        <v>277</v>
      </c>
      <c r="F15" s="83">
        <f>IF(F12="ТП1",PtsTLose,IF(F12="ТП2",PtsTWin,IF(F12="ТН",PtsTDraw,IF(OR(D15=0,D16=0,D17=0,D18=0)," ",IF(E15&lt;E17,PtsLose,IF(E15=E17,PtsDraw,PtsWin))))))</f>
        <v>0</v>
      </c>
    </row>
    <row r="16" spans="2:6" ht="19.5" customHeight="1" thickBot="1">
      <c r="B16" s="82"/>
      <c r="C16" s="5" t="str">
        <f>CONCATENATE("2. ",IF(B15="A",ИстЗам!$C$8,""),IF(B15="B",ИстЗам!$C$10,""),IF(B15="C",ИстЗам!$C$12,""),IF(B15="D",ИстЗам!$C$14,""),IF(B15=1,ИстЗам!$C$20,""),IF(B15=2,ИстЗам!$C$22,""),IF(B15=3,ИстЗам!$C$24,""),IF(B15=4,ИстЗам!$C$26,""))</f>
        <v>2. TRIV</v>
      </c>
      <c r="D16" s="9">
        <v>155</v>
      </c>
      <c r="E16" s="83"/>
      <c r="F16" s="83"/>
    </row>
    <row r="17" spans="2:6" ht="19.5" customHeight="1" thickBot="1">
      <c r="B17" s="84">
        <v>2</v>
      </c>
      <c r="C17" s="5" t="str">
        <f>CONCATENATE("3. ",IF(B17="A",ИстЗам!$C$7,""),IF(B17="B",ИстЗам!$C$9,""),IF(B17="C",ИстЗам!$C$11,""),IF(B17="D",ИстЗам!$C$13,""),IF(B17=1,ИстЗам!$C$19,""),IF(B17=2,ИстЗам!$C$21,""),IF(B17=3,ИстЗам!$C$23,""),IF(B17=4,ИстЗам!$C$25,""))</f>
        <v>3. Сеньор</v>
      </c>
      <c r="D17" s="9">
        <v>145</v>
      </c>
      <c r="E17" s="83">
        <f>IF(AND(D17=0,D18=0)," ",D17+D18)</f>
        <v>294</v>
      </c>
      <c r="F17" s="83">
        <f>IF(F12="ТП1",PtsTWin,IF(F12="ТП2",PtsTLose,IF(F12="ТН",PtsTDraw,IF(OR(D15=0,D16=0,D17=0,D18=0)," ",IF(E17&lt;E15,PtsLose,IF(E17=E15,PtsDraw,PtsWin))))))</f>
        <v>1</v>
      </c>
    </row>
    <row r="18" spans="2:6" ht="19.5" customHeight="1" thickBot="1">
      <c r="B18" s="84"/>
      <c r="C18" s="5" t="str">
        <f>CONCATENATE("4. ",IF(B17="A",ИстЗам!$C$8,""),IF(B17="B",ИстЗам!$C$10,""),IF(B17="C",ИстЗам!$C$12,""),IF(B17="D",ИстЗам!$C$14,""),IF(B17=1,ИстЗам!$C$20,""),IF(B17=2,ИстЗам!$C$22,""),IF(B17=3,ИстЗам!$C$24,""),IF(B17=4,ИстЗам!$C$26,""))</f>
        <v>4. LEXA</v>
      </c>
      <c r="D18" s="9">
        <v>149</v>
      </c>
      <c r="E18" s="83"/>
      <c r="F18" s="83"/>
    </row>
    <row r="19" ht="15" customHeight="1"/>
    <row r="20" spans="3:7" ht="18.75" thickBot="1">
      <c r="C20" s="4" t="s">
        <v>9</v>
      </c>
      <c r="D20" s="8">
        <v>13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82" t="s">
        <v>4</v>
      </c>
      <c r="C23" s="5" t="str">
        <f>CONCATENATE("1. ",IF(B23="A",ИстЗам!$C$7,""),IF(B23="B",ИстЗам!$C$9,""),IF(B23="C",ИстЗам!$C$11,""),IF(B23="D",ИстЗам!$C$13,""),IF(B23=1,ИстЗам!$C$19,""),IF(B23=2,ИстЗам!$C$21,""),IF(B23=3,ИстЗам!$C$23,""),IF(B23=4,ИстЗам!$C$25,""))</f>
        <v>1. Zdazz</v>
      </c>
      <c r="D23" s="9">
        <v>147</v>
      </c>
      <c r="E23" s="83">
        <f>IF(AND(D23=0,D24=0)," ",D23+D24)</f>
        <v>334</v>
      </c>
      <c r="F23" s="83">
        <f>IF(F20="ТП1",PtsTLose,IF(F20="ТП2",PtsTWin,IF(F20="ТН",PtsTDraw,IF(OR(D23=0,D24=0,D25=0,D26=0)," ",IF(E23&lt;E25,PtsLose,IF(E23=E25,PtsDraw,PtsWin))))))</f>
        <v>1</v>
      </c>
    </row>
    <row r="24" spans="2:6" ht="19.5" customHeight="1" thickBot="1">
      <c r="B24" s="82"/>
      <c r="C24" s="5" t="str">
        <f>CONCATENATE("2. ",IF(B23="A",ИстЗам!$C$8,""),IF(B23="B",ИстЗам!$C$10,""),IF(B23="C",ИстЗам!$C$12,""),IF(B23="D",ИстЗам!$C$14,""),IF(B23=1,ИстЗам!$C$20,""),IF(B23=2,ИстЗам!$C$22,""),IF(B23=3,ИстЗам!$C$24,""),IF(B23=4,ИстЗам!$C$26,""))</f>
        <v>2. Iggy</v>
      </c>
      <c r="D24" s="9">
        <v>187</v>
      </c>
      <c r="E24" s="83"/>
      <c r="F24" s="83"/>
    </row>
    <row r="25" spans="2:6" ht="19.5" customHeight="1" thickBot="1">
      <c r="B25" s="84">
        <v>3</v>
      </c>
      <c r="C25" s="5" t="str">
        <f>CONCATENATE("3. ",IF(B25="A",ИстЗам!$C$7,""),IF(B25="B",ИстЗам!$C$9,""),IF(B25="C",ИстЗам!$C$11,""),IF(B25="D",ИстЗам!$C$13,""),IF(B25=1,ИстЗам!$C$19,""),IF(B25=2,ИстЗам!$C$21,""),IF(B25=3,ИстЗам!$C$23,""),IF(B25=4,ИстЗам!$C$25,""))</f>
        <v>3. AlexV</v>
      </c>
      <c r="D25" s="9">
        <v>113</v>
      </c>
      <c r="E25" s="83">
        <f>IF(AND(D25=0,D26=0)," ",D25+D26)</f>
        <v>278</v>
      </c>
      <c r="F25" s="83">
        <f>IF(F20="ТП1",PtsTWin,IF(F20="ТП2",PtsTLose,IF(F20="ТН",PtsTDraw,IF(OR(D23=0,D24=0,D25=0,D26=0)," ",IF(E25&lt;E23,PtsLose,IF(E25=E23,PtsDraw,PtsWin))))))</f>
        <v>0</v>
      </c>
    </row>
    <row r="26" spans="2:6" ht="19.5" customHeight="1" thickBot="1">
      <c r="B26" s="84"/>
      <c r="C26" s="5" t="str">
        <f>CONCATENATE("4. ",IF(B25="A",ИстЗам!$C$8,""),IF(B25="B",ИстЗам!$C$10,""),IF(B25="C",ИстЗам!$C$12,""),IF(B25="D",ИстЗам!$C$14,""),IF(B25=1,ИстЗам!$C$20,""),IF(B25=2,ИстЗам!$C$22,""),IF(B25=3,ИстЗам!$C$24,""),IF(B25=4,ИстЗам!$C$26,""))</f>
        <v>4. Cr.KIT</v>
      </c>
      <c r="D26" s="9">
        <v>165</v>
      </c>
      <c r="E26" s="83"/>
      <c r="F26" s="83"/>
    </row>
    <row r="27" ht="15" customHeight="1"/>
    <row r="28" spans="3:7" ht="18.75" thickBot="1">
      <c r="C28" s="4" t="s">
        <v>9</v>
      </c>
      <c r="D28" s="8">
        <v>14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82" t="s">
        <v>23</v>
      </c>
      <c r="C31" s="5" t="str">
        <f>CONCATENATE("1. ",IF(B31="A",ИстЗам!$C$7,""),IF(B31="B",ИстЗам!$C$9,""),IF(B31="C",ИстЗам!$C$11,""),IF(B31="D",ИстЗам!$C$13,""),IF(B31=1,ИстЗам!$C$19,""),IF(B31=2,ИстЗам!$C$21,""),IF(B31=3,ИстЗам!$C$23,""),IF(B31=4,ИстЗам!$C$25,""))</f>
        <v>1. Dima_M</v>
      </c>
      <c r="D31" s="9">
        <v>184</v>
      </c>
      <c r="E31" s="83">
        <f>IF(AND(D31=0,D32=0)," ",D31+D32)</f>
        <v>261</v>
      </c>
      <c r="F31" s="83">
        <f>IF(F28="ТП1",PtsTLose,IF(F28="ТП2",PtsTWin,IF(F28="ТН",PtsTDraw,IF(OR(D31=0,D32=0,D33=0,D34=0)," ",IF(E31&lt;E33,PtsLose,IF(E31=E33,PtsDraw,PtsWin))))))</f>
        <v>0</v>
      </c>
    </row>
    <row r="32" spans="2:6" ht="19.5" customHeight="1" thickBot="1">
      <c r="B32" s="82"/>
      <c r="C32" s="5" t="str">
        <f>CONCATENATE("2. ",IF(B31="A",ИстЗам!$C$8,""),IF(B31="B",ИстЗам!$C$10,""),IF(B31="C",ИстЗам!$C$12,""),IF(B31="D",ИстЗам!$C$14,""),IF(B31=1,ИстЗам!$C$20,""),IF(B31=2,ИстЗам!$C$22,""),IF(B31=3,ИстЗам!$C$24,""),IF(B31=4,ИстЗам!$C$26,""))</f>
        <v>2. 2M</v>
      </c>
      <c r="D32" s="9">
        <v>77</v>
      </c>
      <c r="E32" s="83"/>
      <c r="F32" s="83"/>
    </row>
    <row r="33" spans="2:6" ht="19.5" customHeight="1" thickBot="1">
      <c r="B33" s="84">
        <v>4</v>
      </c>
      <c r="C33" s="5" t="str">
        <f>CONCATENATE("3. ",IF(B33="A",ИстЗам!$C$7,""),IF(B33="B",ИстЗам!$C$9,""),IF(B33="C",ИстЗам!$C$11,""),IF(B33="D",ИстЗам!$C$13,""),IF(B33=1,ИстЗам!$C$19,""),IF(B33=2,ИстЗам!$C$21,""),IF(B33=3,ИстЗам!$C$23,""),IF(B33=4,ИстЗам!$C$25,""))</f>
        <v>3. Toniki</v>
      </c>
      <c r="D33" s="9">
        <v>138</v>
      </c>
      <c r="E33" s="83">
        <f>IF(AND(D33=0,D34=0)," ",D33+D34)</f>
        <v>284</v>
      </c>
      <c r="F33" s="83">
        <f>IF(F28="ТП1",PtsTWin,IF(F28="ТП2",PtsTLose,IF(F28="ТН",PtsTDraw,IF(OR(D31=0,D32=0,D33=0,D34=0)," ",IF(E33&lt;E31,PtsLose,IF(E33=E31,PtsDraw,PtsWin))))))</f>
        <v>1</v>
      </c>
    </row>
    <row r="34" spans="2:6" ht="19.5" customHeight="1" thickBot="1">
      <c r="B34" s="84"/>
      <c r="C34" s="5" t="str">
        <f>CONCATENATE("4. ",IF(B33="A",ИстЗам!$C$8,""),IF(B33="B",ИстЗам!$C$10,""),IF(B33="C",ИстЗам!$C$12,""),IF(B33="D",ИстЗам!$C$14,""),IF(B33=1,ИстЗам!$C$20,""),IF(B33=2,ИстЗам!$C$22,""),IF(B33=3,ИстЗам!$C$24,""),IF(B33=4,ИстЗам!$C$26,""))</f>
        <v>4. Big Andry</v>
      </c>
      <c r="D34" s="9">
        <v>146</v>
      </c>
      <c r="E34" s="83"/>
      <c r="F34" s="83"/>
    </row>
    <row r="35" ht="15" customHeight="1"/>
  </sheetData>
  <sheetProtection sheet="1" objects="1" scenarios="1"/>
  <mergeCells count="24">
    <mergeCell ref="F7:F8"/>
    <mergeCell ref="F9:F10"/>
    <mergeCell ref="E9:E10"/>
    <mergeCell ref="B15:B16"/>
    <mergeCell ref="E15:E16"/>
    <mergeCell ref="F15:F16"/>
    <mergeCell ref="B7:B8"/>
    <mergeCell ref="B9:B10"/>
    <mergeCell ref="E7:E8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B31:B32"/>
    <mergeCell ref="E31:E32"/>
    <mergeCell ref="F31:F32"/>
    <mergeCell ref="B33:B34"/>
    <mergeCell ref="E33:E34"/>
    <mergeCell ref="F33:F34"/>
  </mergeCells>
  <dataValidations count="3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whole" allowBlank="1" showInputMessage="1" showErrorMessage="1" error="Интересный у Вас номер дороги ;-)" sqref="D4 D12 D20 D28">
      <formula1>1</formula1>
      <formula2>99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3">
      <selection activeCell="D35" sqref="D35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10</v>
      </c>
    </row>
    <row r="4" spans="3:7" ht="18.75" thickBot="1">
      <c r="C4" s="4" t="s">
        <v>9</v>
      </c>
      <c r="D4" s="6" t="str">
        <f>TRIM(Тур1!D4)</f>
        <v>11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82">
        <v>2</v>
      </c>
      <c r="C7" s="5" t="str">
        <f>CONCATENATE("1. ",IF(B7="A",ИстЗам!$D$7,""),IF(B7="B",ИстЗам!$D$9,""),IF(B7="C",ИстЗам!$D$11,""),IF(B7="D",ИстЗам!$D$13,""),IF(B7=1,ИстЗам!$D$19,""),IF(B7=2,ИстЗам!$D$21,""),IF(B7=3,ИстЗам!$D$23,""),IF(B7=4,ИстЗам!$D$25,""))</f>
        <v>1. Сеньор</v>
      </c>
      <c r="D7" s="9">
        <v>178</v>
      </c>
      <c r="E7" s="83">
        <f>IF(AND(D7=0,D8=0)," ",D7+D8)</f>
        <v>391</v>
      </c>
      <c r="F7" s="83">
        <f>IF(F4="ТП1",PtsTLose,IF(F4="ТП2",PtsTWin,IF(F4="ТН",PtsTDraw,IF(OR(D7=0,D8=0,D9=0,D10=0)," ",IF(E7&lt;E9,PtsLose,IF(E7=E9,PtsDraw,PtsWin))))))</f>
        <v>1</v>
      </c>
    </row>
    <row r="8" spans="2:6" ht="19.5" customHeight="1" thickBot="1">
      <c r="B8" s="82"/>
      <c r="C8" s="5" t="str">
        <f>CONCATENATE("2. ",IF(B7="A",ИстЗам!$D$8,""),IF(B7="B",ИстЗам!$D$10,""),IF(B7="C",ИстЗам!$D$12,""),IF(B7="D",ИстЗам!$D$14,""),IF(B7=1,ИстЗам!$D$20,""),IF(B7=2,ИстЗам!$D$22,""),IF(B7=3,ИстЗам!$D$24,""),IF(B7=4,ИстЗам!$D$26,""))</f>
        <v>2. LEXA</v>
      </c>
      <c r="D8" s="9">
        <v>213</v>
      </c>
      <c r="E8" s="83"/>
      <c r="F8" s="83"/>
    </row>
    <row r="9" spans="2:6" ht="19.5" customHeight="1" thickBot="1">
      <c r="B9" s="84" t="s">
        <v>23</v>
      </c>
      <c r="C9" s="5" t="str">
        <f>CONCATENATE("3. ",IF(B9="A",ИстЗам!$D$7,""),IF(B9="B",ИстЗам!$D$9,""),IF(B9="C",ИстЗам!$D$11,""),IF(B9="D",ИстЗам!$D$13,""),IF(B9=1,ИстЗам!$D$19,""),IF(B9=2,ИстЗам!$D$21,""),IF(B9=3,ИстЗам!$D$23,""),IF(B9=4,ИстЗам!$D$25,""))</f>
        <v>3. Dima_M</v>
      </c>
      <c r="D9" s="9">
        <v>150</v>
      </c>
      <c r="E9" s="83">
        <f>IF(AND(D9=0,D10=0)," ",D9+D10)</f>
        <v>275</v>
      </c>
      <c r="F9" s="83">
        <f>IF(F4="ТП1",PtsTWin,IF(F4="ТП2",PtsTLose,IF(F4="ТН",PtsTDraw,IF(OR(D7=0,D8=0,D9=0,D10=0)," ",IF(E9&lt;E7,PtsLose,IF(E9=E7,PtsDraw,PtsWin))))))</f>
        <v>0</v>
      </c>
    </row>
    <row r="10" spans="2:6" ht="19.5" customHeight="1" thickBot="1">
      <c r="B10" s="84"/>
      <c r="C10" s="5" t="str">
        <f>CONCATENATE("4. ",IF(B9="A",ИстЗам!$D$8,""),IF(B9="B",ИстЗам!$D$10,""),IF(B9="C",ИстЗам!$D$12,""),IF(B9="D",ИстЗам!$D$14,""),IF(B9=1,ИстЗам!$D$20,""),IF(B9=2,ИстЗам!$D$22,""),IF(B9=3,ИстЗам!$D$24,""),IF(B9=4,ИстЗам!$D$26,""))</f>
        <v>4. 2M</v>
      </c>
      <c r="D10" s="9">
        <v>125</v>
      </c>
      <c r="E10" s="83"/>
      <c r="F10" s="83"/>
    </row>
    <row r="11" ht="15" customHeight="1"/>
    <row r="12" spans="3:7" ht="18.75" thickBot="1">
      <c r="C12" s="4" t="s">
        <v>9</v>
      </c>
      <c r="D12" s="6" t="str">
        <f>TRIM(Тур1!D12)</f>
        <v>12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82">
        <v>1</v>
      </c>
      <c r="C15" s="5" t="str">
        <f>CONCATENATE("1. ",IF(B15="A",ИстЗам!$D$7,""),IF(B15="B",ИстЗам!$D$9,""),IF(B15="C",ИстЗам!$D$11,""),IF(B15="D",ИстЗам!$D$13,""),IF(B15=1,ИстЗам!$D$19,""),IF(B15=2,ИстЗам!$D$21,""),IF(B15=3,ИстЗам!$D$23,""),IF(B15=4,ИстЗам!$D$25,""))</f>
        <v>1. Поручикъ</v>
      </c>
      <c r="D15" s="9">
        <v>131</v>
      </c>
      <c r="E15" s="83">
        <f>IF(AND(D15=0,D16=0)," ",D15+D16)</f>
        <v>291</v>
      </c>
      <c r="F15" s="83">
        <f>IF(F12="ТП1",PtsTLose,IF(F12="ТП2",PtsTWin,IF(F12="ТН",PtsTDraw,IF(OR(D15=0,D16=0,D17=0,D18=0)," ",IF(E15&lt;E17,PtsLose,IF(E15=E17,PtsDraw,PtsWin))))))</f>
        <v>1</v>
      </c>
    </row>
    <row r="16" spans="2:6" ht="19.5" customHeight="1" thickBot="1">
      <c r="B16" s="82"/>
      <c r="C16" s="5" t="str">
        <f>CONCATENATE("2. ",IF(B15="A",ИстЗам!$D$8,""),IF(B15="B",ИстЗам!$D$10,""),IF(B15="C",ИстЗам!$D$12,""),IF(B15="D",ИстЗам!$D$14,""),IF(B15=1,ИстЗам!$D$20,""),IF(B15=2,ИстЗам!$D$22,""),IF(B15=3,ИстЗам!$D$24,""),IF(B15=4,ИстЗам!$D$26,""))</f>
        <v>2. Luks</v>
      </c>
      <c r="D16" s="9">
        <v>160</v>
      </c>
      <c r="E16" s="83"/>
      <c r="F16" s="83"/>
    </row>
    <row r="17" spans="2:6" ht="19.5" customHeight="1" thickBot="1">
      <c r="B17" s="84" t="s">
        <v>4</v>
      </c>
      <c r="C17" s="5" t="str">
        <f>CONCATENATE("3. ",IF(B17="A",ИстЗам!$D$7,""),IF(B17="B",ИстЗам!$D$9,""),IF(B17="C",ИстЗам!$D$11,""),IF(B17="D",ИстЗам!$D$13,""),IF(B17=1,ИстЗам!$D$19,""),IF(B17=2,ИстЗам!$D$21,""),IF(B17=3,ИстЗам!$D$23,""),IF(B17=4,ИстЗам!$D$25,""))</f>
        <v>3. Zdazz</v>
      </c>
      <c r="D17" s="9">
        <v>127</v>
      </c>
      <c r="E17" s="83">
        <f>IF(AND(D17=0,D18=0)," ",D17+D18)</f>
        <v>288</v>
      </c>
      <c r="F17" s="83">
        <f>IF(F12="ТП1",PtsTWin,IF(F12="ТП2",PtsTLose,IF(F12="ТН",PtsTDraw,IF(OR(D15=0,D16=0,D17=0,D18=0)," ",IF(E17&lt;E15,PtsLose,IF(E17=E15,PtsDraw,PtsWin))))))</f>
        <v>0</v>
      </c>
    </row>
    <row r="18" spans="2:6" ht="19.5" customHeight="1" thickBot="1">
      <c r="B18" s="84"/>
      <c r="C18" s="5" t="str">
        <f>CONCATENATE("4. ",IF(B17="A",ИстЗам!$D$8,""),IF(B17="B",ИстЗам!$D$10,""),IF(B17="C",ИстЗам!$D$12,""),IF(B17="D",ИстЗам!$D$14,""),IF(B17=1,ИстЗам!$D$20,""),IF(B17=2,ИстЗам!$D$22,""),IF(B17=3,ИстЗам!$D$24,""),IF(B17=4,ИстЗам!$D$26,""))</f>
        <v>4. Iggy</v>
      </c>
      <c r="D18" s="9">
        <v>161</v>
      </c>
      <c r="E18" s="83"/>
      <c r="F18" s="83"/>
    </row>
    <row r="19" ht="15" customHeight="1"/>
    <row r="20" spans="3:7" ht="18.75" thickBot="1">
      <c r="C20" s="4" t="s">
        <v>9</v>
      </c>
      <c r="D20" s="6" t="str">
        <f>TRIM(Тур1!D20)</f>
        <v>13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82">
        <v>4</v>
      </c>
      <c r="C23" s="5" t="str">
        <f>CONCATENATE("1. ",IF(B23="A",ИстЗам!$D$7,""),IF(B23="B",ИстЗам!$D$9,""),IF(B23="C",ИстЗам!$D$11,""),IF(B23="D",ИстЗам!$D$13,""),IF(B23=1,ИстЗам!$D$19,""),IF(B23=2,ИстЗам!$D$21,""),IF(B23=3,ИстЗам!$D$23,""),IF(B23=4,ИстЗам!$D$25,""))</f>
        <v>1. Toniki</v>
      </c>
      <c r="D23" s="9">
        <v>101</v>
      </c>
      <c r="E23" s="83">
        <f>IF(AND(D23=0,D24=0)," ",D23+D24)</f>
        <v>257</v>
      </c>
      <c r="F23" s="83">
        <f>IF(F20="ТП1",PtsTLose,IF(F20="ТП2",PtsTWin,IF(F20="ТН",PtsTDraw,IF(OR(D23=0,D24=0,D25=0,D26=0)," ",IF(E23&lt;E25,PtsLose,IF(E23=E25,PtsDraw,PtsWin))))))</f>
        <v>0</v>
      </c>
    </row>
    <row r="24" spans="2:6" ht="19.5" customHeight="1" thickBot="1">
      <c r="B24" s="82"/>
      <c r="C24" s="5" t="str">
        <f>CONCATENATE("2. ",IF(B23="A",ИстЗам!$D$8,""),IF(B23="B",ИстЗам!$D$10,""),IF(B23="C",ИстЗам!$D$12,""),IF(B23="D",ИстЗам!$D$14,""),IF(B23=1,ИстЗам!$D$20,""),IF(B23=2,ИстЗам!$D$22,""),IF(B23=3,ИстЗам!$D$24,""),IF(B23=4,ИстЗам!$D$26,""))</f>
        <v>2. Big Andry</v>
      </c>
      <c r="D24" s="9">
        <v>156</v>
      </c>
      <c r="E24" s="83"/>
      <c r="F24" s="83"/>
    </row>
    <row r="25" spans="2:6" ht="19.5" customHeight="1" thickBot="1">
      <c r="B25" s="84" t="s">
        <v>3</v>
      </c>
      <c r="C25" s="5" t="str">
        <f>CONCATENATE("3. ",IF(B25="A",ИстЗам!$D$7,""),IF(B25="B",ИстЗам!$D$9,""),IF(B25="C",ИстЗам!$D$11,""),IF(B25="D",ИстЗам!$D$13,""),IF(B25=1,ИстЗам!$D$19,""),IF(B25=2,ИстЗам!$D$21,""),IF(B25=3,ИстЗам!$D$23,""),IF(B25=4,ИстЗам!$D$25,""))</f>
        <v>3. Yuzhny</v>
      </c>
      <c r="D25" s="9">
        <v>170</v>
      </c>
      <c r="E25" s="83">
        <f>IF(AND(D25=0,D26=0)," ",D25+D26)</f>
        <v>313</v>
      </c>
      <c r="F25" s="83">
        <f>IF(F20="ТП1",PtsTWin,IF(F20="ТП2",PtsTLose,IF(F20="ТН",PtsTDraw,IF(OR(D23=0,D24=0,D25=0,D26=0)," ",IF(E25&lt;E23,PtsLose,IF(E25=E23,PtsDraw,PtsWin))))))</f>
        <v>1</v>
      </c>
    </row>
    <row r="26" spans="2:6" ht="19.5" customHeight="1" thickBot="1">
      <c r="B26" s="84"/>
      <c r="C26" s="5" t="str">
        <f>CONCATENATE("4. ",IF(B25="A",ИстЗам!$D$8,""),IF(B25="B",ИстЗам!$D$10,""),IF(B25="C",ИстЗам!$D$12,""),IF(B25="D",ИстЗам!$D$14,""),IF(B25=1,ИстЗам!$D$20,""),IF(B25=2,ИстЗам!$D$22,""),IF(B25=3,ИстЗам!$D$24,""),IF(B25=4,ИстЗам!$D$26,""))</f>
        <v>4. TRIV</v>
      </c>
      <c r="D26" s="9">
        <v>143</v>
      </c>
      <c r="E26" s="83"/>
      <c r="F26" s="83"/>
    </row>
    <row r="27" ht="15" customHeight="1"/>
    <row r="28" spans="3:7" ht="18.75" thickBot="1">
      <c r="C28" s="4" t="s">
        <v>9</v>
      </c>
      <c r="D28" s="6" t="str">
        <f>TRIM(Тур1!D28)</f>
        <v>14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82">
        <v>3</v>
      </c>
      <c r="C31" s="5" t="str">
        <f>CONCATENATE("1. ",IF(B31="A",ИстЗам!$D$7,""),IF(B31="B",ИстЗам!$D$9,""),IF(B31="C",ИстЗам!$D$11,""),IF(B31="D",ИстЗам!$D$13,""),IF(B31=1,ИстЗам!$D$19,""),IF(B31=2,ИстЗам!$D$21,""),IF(B31=3,ИстЗам!$D$23,""),IF(B31=4,ИстЗам!$D$25,""))</f>
        <v>1. AlexV</v>
      </c>
      <c r="D31" s="9">
        <v>110</v>
      </c>
      <c r="E31" s="83">
        <f>IF(AND(D31=0,D32=0)," ",D31+D32)</f>
        <v>278</v>
      </c>
      <c r="F31" s="83">
        <f>IF(F28="ТП1",PtsTLose,IF(F28="ТП2",PtsTWin,IF(F28="ТН",PtsTDraw,IF(OR(D31=0,D32=0,D33=0,D34=0)," ",IF(E31&lt;E33,PtsLose,IF(E31=E33,PtsDraw,PtsWin))))))</f>
        <v>1</v>
      </c>
    </row>
    <row r="32" spans="2:6" ht="19.5" customHeight="1" thickBot="1">
      <c r="B32" s="82"/>
      <c r="C32" s="5" t="str">
        <f>CONCATENATE("2. ",IF(B31="A",ИстЗам!$D$8,""),IF(B31="B",ИстЗам!$D$10,""),IF(B31="C",ИстЗам!$D$12,""),IF(B31="D",ИстЗам!$D$14,""),IF(B31=1,ИстЗам!$D$20,""),IF(B31=2,ИстЗам!$D$22,""),IF(B31=3,ИстЗам!$D$24,""),IF(B31=4,ИстЗам!$D$26,""))</f>
        <v>2. Cr.KIT</v>
      </c>
      <c r="D32" s="9">
        <v>168</v>
      </c>
      <c r="E32" s="83"/>
      <c r="F32" s="83"/>
    </row>
    <row r="33" spans="2:6" ht="19.5" customHeight="1" thickBot="1">
      <c r="B33" s="84" t="s">
        <v>2</v>
      </c>
      <c r="C33" s="5" t="str">
        <f>CONCATENATE("3. ",IF(B33="A",ИстЗам!$D$7,""),IF(B33="B",ИстЗам!$D$9,""),IF(B33="C",ИстЗам!$D$11,""),IF(B33="D",ИстЗам!$D$13,""),IF(B33=1,ИстЗам!$D$19,""),IF(B33=2,ИстЗам!$D$21,""),IF(B33=3,ИстЗам!$D$23,""),IF(B33=4,ИстЗам!$D$25,""))</f>
        <v>3. Scouser</v>
      </c>
      <c r="D33" s="9">
        <v>148</v>
      </c>
      <c r="E33" s="83">
        <f>IF(AND(D33=0,D34=0)," ",D33+D34)</f>
        <v>250</v>
      </c>
      <c r="F33" s="83">
        <f>IF(F28="ТП1",PtsTWin,IF(F28="ТП2",PtsTLose,IF(F28="ТН",PtsTDraw,IF(OR(D31=0,D32=0,D33=0,D34=0)," ",IF(E33&lt;E31,PtsLose,IF(E33=E31,PtsDraw,PtsWin))))))</f>
        <v>0</v>
      </c>
    </row>
    <row r="34" spans="2:6" ht="19.5" customHeight="1" thickBot="1">
      <c r="B34" s="84"/>
      <c r="C34" s="5" t="str">
        <f>CONCATENATE("4. ",IF(B33="A",ИстЗам!$D$8,""),IF(B33="B",ИстЗам!$D$10,""),IF(B33="C",ИстЗам!$D$12,""),IF(B33="D",ИстЗам!$D$14,""),IF(B33=1,ИстЗам!$D$20,""),IF(B33=2,ИстЗам!$D$22,""),IF(B33=3,ИстЗам!$D$24,""),IF(B33=4,ИстЗам!$D$26,""))</f>
        <v>4. Ark-65</v>
      </c>
      <c r="D34" s="9">
        <v>102</v>
      </c>
      <c r="E34" s="83"/>
      <c r="F34" s="83"/>
    </row>
    <row r="35" ht="15" customHeight="1"/>
  </sheetData>
  <sheetProtection sheet="1" objects="1" scenarios="1"/>
  <mergeCells count="24"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F7:F8"/>
    <mergeCell ref="F9:F10"/>
    <mergeCell ref="E9:E10"/>
    <mergeCell ref="B15:B16"/>
    <mergeCell ref="E15:E16"/>
    <mergeCell ref="F15:F16"/>
    <mergeCell ref="B7:B8"/>
    <mergeCell ref="B9:B10"/>
    <mergeCell ref="E7:E8"/>
    <mergeCell ref="B31:B32"/>
    <mergeCell ref="E31:E32"/>
    <mergeCell ref="F31:F32"/>
    <mergeCell ref="B33:B34"/>
    <mergeCell ref="E33:E34"/>
    <mergeCell ref="F33:F34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3">
      <selection activeCell="D35" sqref="D35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16</v>
      </c>
    </row>
    <row r="4" spans="3:7" ht="18.75" thickBot="1">
      <c r="C4" s="4" t="s">
        <v>9</v>
      </c>
      <c r="D4" s="6" t="str">
        <f>TRIM(Тур1!D4)</f>
        <v>11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82" t="s">
        <v>3</v>
      </c>
      <c r="C7" s="5" t="str">
        <f>CONCATENATE("1. ",IF(B7="A",ИстЗам!$E$7,""),IF(B7="B",ИстЗам!$E$9,""),IF(B7="C",ИстЗам!$E$11,""),IF(B7="D",ИстЗам!$E$13,""),IF(B7=1,ИстЗам!$E$19,""),IF(B7=2,ИстЗам!$E$21,""),IF(B7=3,ИстЗам!$E$23,""),IF(B7=4,ИстЗам!$E$25,""))</f>
        <v>1. Yuzhny</v>
      </c>
      <c r="D7" s="9">
        <v>128</v>
      </c>
      <c r="E7" s="83">
        <f>IF(AND(D7=0,D8=0)," ",D7+D8)</f>
        <v>288</v>
      </c>
      <c r="F7" s="83">
        <f>IF(F4="ТП1",PtsTLose,IF(F4="ТП2",PtsTWin,IF(F4="ТН",PtsTDraw,IF(OR(D7=0,D8=0,D9=0,D10=0)," ",IF(E7&lt;E9,PtsLose,IF(E7=E9,PtsDraw,PtsWin))))))</f>
        <v>0</v>
      </c>
    </row>
    <row r="8" spans="2:6" ht="19.5" customHeight="1" thickBot="1">
      <c r="B8" s="82"/>
      <c r="C8" s="5" t="str">
        <f>CONCATENATE("2. ",IF(B7="A",ИстЗам!$E$8,""),IF(B7="B",ИстЗам!$E$10,""),IF(B7="C",ИстЗам!$E$12,""),IF(B7="D",ИстЗам!$E$14,""),IF(B7=1,ИстЗам!$E$20,""),IF(B7=2,ИстЗам!$E$22,""),IF(B7=3,ИстЗам!$E$24,""),IF(B7=4,ИстЗам!$E$26,""))</f>
        <v>2. TRIV</v>
      </c>
      <c r="D8" s="9">
        <v>160</v>
      </c>
      <c r="E8" s="83"/>
      <c r="F8" s="83"/>
    </row>
    <row r="9" spans="2:6" ht="19.5" customHeight="1" thickBot="1">
      <c r="B9" s="84">
        <v>3</v>
      </c>
      <c r="C9" s="5" t="str">
        <f>CONCATENATE("3. ",IF(B9="A",ИстЗам!$E$7,""),IF(B9="B",ИстЗам!$E$9,""),IF(B9="C",ИстЗам!$E$11,""),IF(B9="D",ИстЗам!$E$13,""),IF(B9=1,ИстЗам!$E$19,""),IF(B9=2,ИстЗам!$E$21,""),IF(B9=3,ИстЗам!$E$23,""),IF(B9=4,ИстЗам!$E$25,""))</f>
        <v>3. RIO</v>
      </c>
      <c r="D9" s="9">
        <v>163</v>
      </c>
      <c r="E9" s="83">
        <f>IF(AND(D9=0,D10=0)," ",D9+D10)</f>
        <v>315</v>
      </c>
      <c r="F9" s="83">
        <f>IF(F4="ТП1",PtsTWin,IF(F4="ТП2",PtsTLose,IF(F4="ТН",PtsTDraw,IF(OR(D7=0,D8=0,D9=0,D10=0)," ",IF(E9&lt;E7,PtsLose,IF(E9=E7,PtsDraw,PtsWin))))))</f>
        <v>1</v>
      </c>
    </row>
    <row r="10" spans="2:6" ht="19.5" customHeight="1" thickBot="1">
      <c r="B10" s="84"/>
      <c r="C10" s="5" t="str">
        <f>CONCATENATE("4. ",IF(B9="A",ИстЗам!$E$8,""),IF(B9="B",ИстЗам!$E$10,""),IF(B9="C",ИстЗам!$E$12,""),IF(B9="D",ИстЗам!$E$14,""),IF(B9=1,ИстЗам!$E$20,""),IF(B9=2,ИстЗам!$E$22,""),IF(B9=3,ИстЗам!$E$24,""),IF(B9=4,ИстЗам!$E$26,""))</f>
        <v>4. Cr.KIT</v>
      </c>
      <c r="D10" s="9">
        <v>152</v>
      </c>
      <c r="E10" s="83"/>
      <c r="F10" s="83"/>
    </row>
    <row r="11" ht="15" customHeight="1"/>
    <row r="12" spans="3:7" ht="18.75" thickBot="1">
      <c r="C12" s="4" t="s">
        <v>9</v>
      </c>
      <c r="D12" s="6" t="str">
        <f>TRIM(Тур1!D12)</f>
        <v>12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82" t="s">
        <v>2</v>
      </c>
      <c r="C15" s="5" t="str">
        <f>CONCATENATE("1. ",IF(B15="A",ИстЗам!$E$7,""),IF(B15="B",ИстЗам!$E$9,""),IF(B15="C",ИстЗам!$E$11,""),IF(B15="D",ИстЗам!$E$13,""),IF(B15=1,ИстЗам!$E$19,""),IF(B15=2,ИстЗам!$E$21,""),IF(B15=3,ИстЗам!$E$23,""),IF(B15=4,ИстЗам!$E$25,""))</f>
        <v>1. Scouser</v>
      </c>
      <c r="D15" s="9">
        <v>178</v>
      </c>
      <c r="E15" s="83">
        <f>IF(AND(D15=0,D16=0)," ",D15+D16)</f>
        <v>325</v>
      </c>
      <c r="F15" s="83">
        <f>IF(F12="ТП1",PtsTLose,IF(F12="ТП2",PtsTWin,IF(F12="ТН",PtsTDraw,IF(OR(D15=0,D16=0,D17=0,D18=0)," ",IF(E15&lt;E17,PtsLose,IF(E15=E17,PtsDraw,PtsWin))))))</f>
        <v>1</v>
      </c>
    </row>
    <row r="16" spans="2:6" ht="19.5" customHeight="1" thickBot="1">
      <c r="B16" s="82"/>
      <c r="C16" s="5" t="str">
        <f>CONCATENATE("2. ",IF(B15="A",ИстЗам!$E$8,""),IF(B15="B",ИстЗам!$E$10,""),IF(B15="C",ИстЗам!$E$12,""),IF(B15="D",ИстЗам!$E$14,""),IF(B15=1,ИстЗам!$E$20,""),IF(B15=2,ИстЗам!$E$22,""),IF(B15=3,ИстЗам!$E$24,""),IF(B15=4,ИстЗам!$E$26,""))</f>
        <v>2. Ark-65</v>
      </c>
      <c r="D16" s="9">
        <v>147</v>
      </c>
      <c r="E16" s="83"/>
      <c r="F16" s="83"/>
    </row>
    <row r="17" spans="2:6" ht="19.5" customHeight="1" thickBot="1">
      <c r="B17" s="84">
        <v>4</v>
      </c>
      <c r="C17" s="5" t="str">
        <f>CONCATENATE("3. ",IF(B17="A",ИстЗам!$E$7,""),IF(B17="B",ИстЗам!$E$9,""),IF(B17="C",ИстЗам!$E$11,""),IF(B17="D",ИстЗам!$E$13,""),IF(B17=1,ИстЗам!$E$19,""),IF(B17=2,ИстЗам!$E$21,""),IF(B17=3,ИстЗам!$E$23,""),IF(B17=4,ИстЗам!$E$25,""))</f>
        <v>3. Toniki</v>
      </c>
      <c r="D17" s="9">
        <v>102</v>
      </c>
      <c r="E17" s="83">
        <f>IF(AND(D17=0,D18=0)," ",D17+D18)</f>
        <v>272</v>
      </c>
      <c r="F17" s="83">
        <f>IF(F12="ТП1",PtsTWin,IF(F12="ТП2",PtsTLose,IF(F12="ТН",PtsTDraw,IF(OR(D15=0,D16=0,D17=0,D18=0)," ",IF(E17&lt;E15,PtsLose,IF(E17=E15,PtsDraw,PtsWin))))))</f>
        <v>0</v>
      </c>
    </row>
    <row r="18" spans="2:6" ht="19.5" customHeight="1" thickBot="1">
      <c r="B18" s="84"/>
      <c r="C18" s="5" t="str">
        <f>CONCATENATE("4. ",IF(B17="A",ИстЗам!$E$8,""),IF(B17="B",ИстЗам!$E$10,""),IF(B17="C",ИстЗам!$E$12,""),IF(B17="D",ИстЗам!$E$14,""),IF(B17=1,ИстЗам!$E$20,""),IF(B17=2,ИстЗам!$E$22,""),IF(B17=3,ИстЗам!$E$24,""),IF(B17=4,ИстЗам!$E$26,""))</f>
        <v>4. Big Andry</v>
      </c>
      <c r="D18" s="9">
        <v>170</v>
      </c>
      <c r="E18" s="83"/>
      <c r="F18" s="83"/>
    </row>
    <row r="19" ht="15" customHeight="1"/>
    <row r="20" spans="3:7" ht="18.75" thickBot="1">
      <c r="C20" s="4" t="s">
        <v>9</v>
      </c>
      <c r="D20" s="6" t="str">
        <f>TRIM(Тур1!D20)</f>
        <v>13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82" t="s">
        <v>23</v>
      </c>
      <c r="C23" s="5" t="str">
        <f>CONCATENATE("1. ",IF(B23="A",ИстЗам!$E$7,""),IF(B23="B",ИстЗам!$E$9,""),IF(B23="C",ИстЗам!$E$11,""),IF(B23="D",ИстЗам!$E$13,""),IF(B23=1,ИстЗам!$E$19,""),IF(B23=2,ИстЗам!$E$21,""),IF(B23=3,ИстЗам!$E$23,""),IF(B23=4,ИстЗам!$E$25,""))</f>
        <v>1. Dima_M</v>
      </c>
      <c r="D23" s="9">
        <v>154</v>
      </c>
      <c r="E23" s="83">
        <f>IF(AND(D23=0,D24=0)," ",D23+D24)</f>
        <v>269</v>
      </c>
      <c r="F23" s="83">
        <f>IF(F20="ТП1",PtsTLose,IF(F20="ТП2",PtsTWin,IF(F20="ТН",PtsTDraw,IF(OR(D23=0,D24=0,D25=0,D26=0)," ",IF(E23&lt;E25,PtsLose,IF(E23=E25,PtsDraw,PtsWin))))))</f>
        <v>0</v>
      </c>
    </row>
    <row r="24" spans="2:6" ht="19.5" customHeight="1" thickBot="1">
      <c r="B24" s="82"/>
      <c r="C24" s="5" t="str">
        <f>CONCATENATE("2. ",IF(B23="A",ИстЗам!$E$8,""),IF(B23="B",ИстЗам!$E$10,""),IF(B23="C",ИстЗам!$E$12,""),IF(B23="D",ИстЗам!$E$14,""),IF(B23=1,ИстЗам!$E$20,""),IF(B23=2,ИстЗам!$E$22,""),IF(B23=3,ИстЗам!$E$24,""),IF(B23=4,ИстЗам!$E$26,""))</f>
        <v>2. 2M</v>
      </c>
      <c r="D24" s="9">
        <v>115</v>
      </c>
      <c r="E24" s="83"/>
      <c r="F24" s="83"/>
    </row>
    <row r="25" spans="2:6" ht="19.5" customHeight="1" thickBot="1">
      <c r="B25" s="84">
        <v>1</v>
      </c>
      <c r="C25" s="5" t="str">
        <f>CONCATENATE("3. ",IF(B25="A",ИстЗам!$E$7,""),IF(B25="B",ИстЗам!$E$9,""),IF(B25="C",ИстЗам!$E$11,""),IF(B25="D",ИстЗам!$E$13,""),IF(B25=1,ИстЗам!$E$19,""),IF(B25=2,ИстЗам!$E$21,""),IF(B25=3,ИстЗам!$E$23,""),IF(B25=4,ИстЗам!$E$25,""))</f>
        <v>3. Поручикъ</v>
      </c>
      <c r="D25" s="9">
        <v>144</v>
      </c>
      <c r="E25" s="83">
        <f>IF(AND(D25=0,D26=0)," ",D25+D26)</f>
        <v>329</v>
      </c>
      <c r="F25" s="83">
        <f>IF(F20="ТП1",PtsTWin,IF(F20="ТП2",PtsTLose,IF(F20="ТН",PtsTDraw,IF(OR(D23=0,D24=0,D25=0,D26=0)," ",IF(E25&lt;E23,PtsLose,IF(E25=E23,PtsDraw,PtsWin))))))</f>
        <v>1</v>
      </c>
    </row>
    <row r="26" spans="2:6" ht="19.5" customHeight="1" thickBot="1">
      <c r="B26" s="84"/>
      <c r="C26" s="5" t="str">
        <f>CONCATENATE("4. ",IF(B25="A",ИстЗам!$E$8,""),IF(B25="B",ИстЗам!$E$10,""),IF(B25="C",ИстЗам!$E$12,""),IF(B25="D",ИстЗам!$E$14,""),IF(B25=1,ИстЗам!$E$20,""),IF(B25=2,ИстЗам!$E$22,""),IF(B25=3,ИстЗам!$E$24,""),IF(B25=4,ИстЗам!$E$26,""))</f>
        <v>4. Luks</v>
      </c>
      <c r="D26" s="9">
        <v>185</v>
      </c>
      <c r="E26" s="83"/>
      <c r="F26" s="83"/>
    </row>
    <row r="27" ht="15" customHeight="1"/>
    <row r="28" spans="3:7" ht="18.75" thickBot="1">
      <c r="C28" s="4" t="s">
        <v>9</v>
      </c>
      <c r="D28" s="6" t="str">
        <f>TRIM(Тур1!D28)</f>
        <v>14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82" t="s">
        <v>4</v>
      </c>
      <c r="C31" s="5" t="str">
        <f>CONCATENATE("1. ",IF(B31="A",ИстЗам!$E$7,""),IF(B31="B",ИстЗам!$E$9,""),IF(B31="C",ИстЗам!$E$11,""),IF(B31="D",ИстЗам!$E$13,""),IF(B31=1,ИстЗам!$E$19,""),IF(B31=2,ИстЗам!$E$21,""),IF(B31=3,ИстЗам!$E$23,""),IF(B31=4,ИстЗам!$E$25,""))</f>
        <v>1. Zdazz</v>
      </c>
      <c r="D31" s="9">
        <v>158</v>
      </c>
      <c r="E31" s="83">
        <f>IF(AND(D31=0,D32=0)," ",D31+D32)</f>
        <v>285</v>
      </c>
      <c r="F31" s="83">
        <f>IF(F28="ТП1",PtsTLose,IF(F28="ТП2",PtsTWin,IF(F28="ТН",PtsTDraw,IF(OR(D31=0,D32=0,D33=0,D34=0)," ",IF(E31&lt;E33,PtsLose,IF(E31=E33,PtsDraw,PtsWin))))))</f>
        <v>0</v>
      </c>
    </row>
    <row r="32" spans="2:6" ht="19.5" customHeight="1" thickBot="1">
      <c r="B32" s="82"/>
      <c r="C32" s="5" t="str">
        <f>CONCATENATE("2. ",IF(B31="A",ИстЗам!$E$8,""),IF(B31="B",ИстЗам!$E$10,""),IF(B31="C",ИстЗам!$E$12,""),IF(B31="D",ИстЗам!$E$14,""),IF(B31=1,ИстЗам!$E$20,""),IF(B31=2,ИстЗам!$E$22,""),IF(B31=3,ИстЗам!$E$24,""),IF(B31=4,ИстЗам!$E$26,""))</f>
        <v>2. Iggy</v>
      </c>
      <c r="D32" s="9">
        <v>127</v>
      </c>
      <c r="E32" s="83"/>
      <c r="F32" s="83"/>
    </row>
    <row r="33" spans="2:6" ht="19.5" customHeight="1" thickBot="1">
      <c r="B33" s="84">
        <v>2</v>
      </c>
      <c r="C33" s="5" t="str">
        <f>CONCATENATE("3. ",IF(B33="A",ИстЗам!$E$7,""),IF(B33="B",ИстЗам!$E$9,""),IF(B33="C",ИстЗам!$E$11,""),IF(B33="D",ИстЗам!$E$13,""),IF(B33=1,ИстЗам!$E$19,""),IF(B33=2,ИстЗам!$E$21,""),IF(B33=3,ИстЗам!$E$23,""),IF(B33=4,ИстЗам!$E$25,""))</f>
        <v>3. Сеньор</v>
      </c>
      <c r="D33" s="9">
        <v>192</v>
      </c>
      <c r="E33" s="83">
        <f>IF(AND(D33=0,D34=0)," ",D33+D34)</f>
        <v>359</v>
      </c>
      <c r="F33" s="83">
        <f>IF(F28="ТП1",PtsTWin,IF(F28="ТП2",PtsTLose,IF(F28="ТН",PtsTDraw,IF(OR(D31=0,D32=0,D33=0,D34=0)," ",IF(E33&lt;E31,PtsLose,IF(E33=E31,PtsDraw,PtsWin))))))</f>
        <v>1</v>
      </c>
    </row>
    <row r="34" spans="2:6" ht="19.5" customHeight="1" thickBot="1">
      <c r="B34" s="84"/>
      <c r="C34" s="5" t="str">
        <f>CONCATENATE("4. ",IF(B33="A",ИстЗам!$E$8,""),IF(B33="B",ИстЗам!$E$10,""),IF(B33="C",ИстЗам!$E$12,""),IF(B33="D",ИстЗам!$E$14,""),IF(B33=1,ИстЗам!$E$20,""),IF(B33=2,ИстЗам!$E$22,""),IF(B33=3,ИстЗам!$E$24,""),IF(B33=4,ИстЗам!$E$26,""))</f>
        <v>4. LEXA</v>
      </c>
      <c r="D34" s="9">
        <v>167</v>
      </c>
      <c r="E34" s="83"/>
      <c r="F34" s="83"/>
    </row>
    <row r="35" ht="15" customHeight="1"/>
  </sheetData>
  <sheetProtection sheet="1" objects="1" scenarios="1"/>
  <mergeCells count="24">
    <mergeCell ref="F7:F8"/>
    <mergeCell ref="F9:F10"/>
    <mergeCell ref="E9:E10"/>
    <mergeCell ref="B15:B16"/>
    <mergeCell ref="E15:E16"/>
    <mergeCell ref="F15:F16"/>
    <mergeCell ref="B7:B8"/>
    <mergeCell ref="B9:B10"/>
    <mergeCell ref="E7:E8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B31:B32"/>
    <mergeCell ref="E31:E32"/>
    <mergeCell ref="F31:F32"/>
    <mergeCell ref="B33:B34"/>
    <mergeCell ref="E33:E34"/>
    <mergeCell ref="F33:F34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showGridLines="0" showRowColHeaders="0" showOutlineSymbols="0" zoomScalePageLayoutView="0" workbookViewId="0" topLeftCell="A3">
      <selection activeCell="D35" sqref="D35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25</v>
      </c>
    </row>
    <row r="4" spans="3:7" ht="18.75" thickBot="1">
      <c r="C4" s="4" t="s">
        <v>9</v>
      </c>
      <c r="D4" s="6" t="str">
        <f>TRIM(Тур1!D4)</f>
        <v>11</v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82">
        <v>4</v>
      </c>
      <c r="C7" s="5" t="str">
        <f>CONCATENATE("1. ",IF(B7="A",ИстЗам!$F$7,""),IF(B7="B",ИстЗам!$F$9,""),IF(B7="C",ИстЗам!$F$11,""),IF(B7="D",ИстЗам!$F$13,""),IF(B7=1,ИстЗам!$F$19,""),IF(B7=2,ИстЗам!$F$21,""),IF(B7=3,ИстЗам!$F$23,""),IF(B7=4,ИстЗам!$F$25,""))</f>
        <v>1. Toniki</v>
      </c>
      <c r="D7" s="9">
        <v>149</v>
      </c>
      <c r="E7" s="83">
        <f>IF(AND(D7=0,D8=0)," ",D7+D8)</f>
        <v>318</v>
      </c>
      <c r="F7" s="83">
        <f>IF(F4="ТП1",PtsTLose,IF(F4="ТП2",PtsTWin,IF(F4="ТН",PtsTDraw,IF(OR(D7=0,D8=0,D9=0,D10=0)," ",IF(E7&lt;E9,PtsLose,IF(E7=E9,PtsDraw,PtsWin))))))</f>
        <v>1</v>
      </c>
    </row>
    <row r="8" spans="2:6" ht="19.5" customHeight="1" thickBot="1">
      <c r="B8" s="82"/>
      <c r="C8" s="5" t="str">
        <f>CONCATENATE("2. ",IF(B7="A",ИстЗам!$F$8,""),IF(B7="B",ИстЗам!$F$10,""),IF(B7="C",ИстЗам!$F$12,""),IF(B7="D",ИстЗам!$F$14,""),IF(B7=1,ИстЗам!$F$20,""),IF(B7=2,ИстЗам!$F$22,""),IF(B7=3,ИстЗам!$F$24,""),IF(B7=4,ИстЗам!$F$26,""))</f>
        <v>2. Big Andry</v>
      </c>
      <c r="D8" s="9">
        <v>169</v>
      </c>
      <c r="E8" s="83"/>
      <c r="F8" s="83"/>
    </row>
    <row r="9" spans="2:6" ht="19.5" customHeight="1" thickBot="1">
      <c r="B9" s="84" t="s">
        <v>4</v>
      </c>
      <c r="C9" s="5" t="str">
        <f>CONCATENATE("3. ",IF(B9="A",ИстЗам!$F$7,""),IF(B9="B",ИстЗам!$F$9,""),IF(B9="C",ИстЗам!$F$11,""),IF(B9="D",ИстЗам!$F$13,""),IF(B9=1,ИстЗам!$F$19,""),IF(B9=2,ИстЗам!$F$21,""),IF(B9=3,ИстЗам!$F$23,""),IF(B9=4,ИстЗам!$F$25,""))</f>
        <v>3. Zdazz</v>
      </c>
      <c r="D9" s="9">
        <v>127</v>
      </c>
      <c r="E9" s="83">
        <f>IF(AND(D9=0,D10=0)," ",D9+D10)</f>
        <v>264</v>
      </c>
      <c r="F9" s="83">
        <f>IF(F4="ТП1",PtsTWin,IF(F4="ТП2",PtsTLose,IF(F4="ТН",PtsTDraw,IF(OR(D7=0,D8=0,D9=0,D10=0)," ",IF(E9&lt;E7,PtsLose,IF(E9=E7,PtsDraw,PtsWin))))))</f>
        <v>0</v>
      </c>
    </row>
    <row r="10" spans="2:6" ht="19.5" customHeight="1" thickBot="1">
      <c r="B10" s="84"/>
      <c r="C10" s="5" t="str">
        <f>CONCATENATE("4. ",IF(B9="A",ИстЗам!$F$8,""),IF(B9="B",ИстЗам!$F$10,""),IF(B9="C",ИстЗам!$F$12,""),IF(B9="D",ИстЗам!$F$14,""),IF(B9=1,ИстЗам!$F$20,""),IF(B9=2,ИстЗам!$F$22,""),IF(B9=3,ИстЗам!$F$24,""),IF(B9=4,ИстЗам!$F$26,""))</f>
        <v>4. Iggy</v>
      </c>
      <c r="D10" s="9">
        <v>137</v>
      </c>
      <c r="E10" s="83"/>
      <c r="F10" s="83"/>
    </row>
    <row r="11" ht="15" customHeight="1"/>
    <row r="12" spans="3:7" ht="18.75" thickBot="1">
      <c r="C12" s="4" t="s">
        <v>9</v>
      </c>
      <c r="D12" s="6" t="str">
        <f>TRIM(Тур1!D12)</f>
        <v>12</v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82">
        <v>3</v>
      </c>
      <c r="C15" s="5" t="str">
        <f>CONCATENATE("1. ",IF(B15="A",ИстЗам!$F$7,""),IF(B15="B",ИстЗам!$F$9,""),IF(B15="C",ИстЗам!$F$11,""),IF(B15="D",ИстЗам!$F$13,""),IF(B15=1,ИстЗам!$F$19,""),IF(B15=2,ИстЗам!$F$21,""),IF(B15=3,ИстЗам!$F$23,""),IF(B15=4,ИстЗам!$F$25,""))</f>
        <v>1. RIO</v>
      </c>
      <c r="D15" s="9">
        <v>157</v>
      </c>
      <c r="E15" s="83">
        <f>IF(AND(D15=0,D16=0)," ",D15+D16)</f>
        <v>294</v>
      </c>
      <c r="F15" s="83">
        <f>IF(F12="ТП1",PtsTLose,IF(F12="ТП2",PtsTWin,IF(F12="ТН",PtsTDraw,IF(OR(D15=0,D16=0,D17=0,D18=0)," ",IF(E15&lt;E17,PtsLose,IF(E15=E17,PtsDraw,PtsWin))))))</f>
        <v>1</v>
      </c>
    </row>
    <row r="16" spans="2:6" ht="19.5" customHeight="1" thickBot="1">
      <c r="B16" s="82"/>
      <c r="C16" s="5" t="str">
        <f>CONCATENATE("2. ",IF(B15="A",ИстЗам!$F$8,""),IF(B15="B",ИстЗам!$F$10,""),IF(B15="C",ИстЗам!$F$12,""),IF(B15="D",ИстЗам!$F$14,""),IF(B15=1,ИстЗам!$F$20,""),IF(B15=2,ИстЗам!$F$22,""),IF(B15=3,ИстЗам!$F$24,""),IF(B15=4,ИстЗам!$F$26,""))</f>
        <v>2. Cr.KIT</v>
      </c>
      <c r="D16" s="9">
        <v>137</v>
      </c>
      <c r="E16" s="83"/>
      <c r="F16" s="83"/>
    </row>
    <row r="17" spans="2:6" ht="19.5" customHeight="1" thickBot="1">
      <c r="B17" s="84" t="s">
        <v>23</v>
      </c>
      <c r="C17" s="5" t="str">
        <f>CONCATENATE("3. ",IF(B17="A",ИстЗам!$F$7,""),IF(B17="B",ИстЗам!$F$9,""),IF(B17="C",ИстЗам!$F$11,""),IF(B17="D",ИстЗам!$F$13,""),IF(B17=1,ИстЗам!$F$19,""),IF(B17=2,ИстЗам!$F$21,""),IF(B17=3,ИстЗам!$F$23,""),IF(B17=4,ИстЗам!$F$25,""))</f>
        <v>3. Dima_M</v>
      </c>
      <c r="D17" s="9">
        <v>107</v>
      </c>
      <c r="E17" s="83">
        <f>IF(AND(D17=0,D18=0)," ",D17+D18)</f>
        <v>208</v>
      </c>
      <c r="F17" s="83">
        <f>IF(F12="ТП1",PtsTWin,IF(F12="ТП2",PtsTLose,IF(F12="ТН",PtsTDraw,IF(OR(D15=0,D16=0,D17=0,D18=0)," ",IF(E17&lt;E15,PtsLose,IF(E17=E15,PtsDraw,PtsWin))))))</f>
        <v>0</v>
      </c>
    </row>
    <row r="18" spans="2:6" ht="19.5" customHeight="1" thickBot="1">
      <c r="B18" s="84"/>
      <c r="C18" s="5" t="str">
        <f>CONCATENATE("4. ",IF(B17="A",ИстЗам!$F$8,""),IF(B17="B",ИстЗам!$F$10,""),IF(B17="C",ИстЗам!$F$12,""),IF(B17="D",ИстЗам!$F$14,""),IF(B17=1,ИстЗам!$F$20,""),IF(B17=2,ИстЗам!$F$22,""),IF(B17=3,ИстЗам!$F$24,""),IF(B17=4,ИстЗам!$F$26,""))</f>
        <v>4. 2M</v>
      </c>
      <c r="D18" s="9">
        <v>101</v>
      </c>
      <c r="E18" s="83"/>
      <c r="F18" s="83"/>
    </row>
    <row r="19" ht="15" customHeight="1"/>
    <row r="20" spans="3:7" ht="18.75" thickBot="1">
      <c r="C20" s="4" t="s">
        <v>9</v>
      </c>
      <c r="D20" s="6" t="str">
        <f>TRIM(Тур1!D20)</f>
        <v>13</v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82">
        <v>2</v>
      </c>
      <c r="C23" s="5" t="str">
        <f>CONCATENATE("1. ",IF(B23="A",ИстЗам!$F$7,""),IF(B23="B",ИстЗам!$F$9,""),IF(B23="C",ИстЗам!$F$11,""),IF(B23="D",ИстЗам!$F$13,""),IF(B23=1,ИстЗам!$F$19,""),IF(B23=2,ИстЗам!$F$21,""),IF(B23=3,ИстЗам!$F$23,""),IF(B23=4,ИстЗам!$F$25,""))</f>
        <v>1. Сеньор</v>
      </c>
      <c r="D23" s="9">
        <v>147</v>
      </c>
      <c r="E23" s="83">
        <f>IF(AND(D23=0,D24=0)," ",D23+D24)</f>
        <v>327</v>
      </c>
      <c r="F23" s="83">
        <f>IF(F20="ТП1",PtsTLose,IF(F20="ТП2",PtsTWin,IF(F20="ТН",PtsTDraw,IF(OR(D23=0,D24=0,D25=0,D26=0)," ",IF(E23&lt;E25,PtsLose,IF(E23=E25,PtsDraw,PtsWin))))))</f>
        <v>1</v>
      </c>
    </row>
    <row r="24" spans="2:6" ht="19.5" customHeight="1" thickBot="1">
      <c r="B24" s="82"/>
      <c r="C24" s="5" t="str">
        <f>CONCATENATE("2. ",IF(B23="A",ИстЗам!$F$8,""),IF(B23="B",ИстЗам!$F$10,""),IF(B23="C",ИстЗам!$F$12,""),IF(B23="D",ИстЗам!$F$14,""),IF(B23=1,ИстЗам!$F$20,""),IF(B23=2,ИстЗам!$F$22,""),IF(B23=3,ИстЗам!$F$24,""),IF(B23=4,ИстЗам!$F$26,""))</f>
        <v>2. LEXA</v>
      </c>
      <c r="D24" s="9">
        <v>180</v>
      </c>
      <c r="E24" s="83"/>
      <c r="F24" s="83"/>
    </row>
    <row r="25" spans="2:6" ht="19.5" customHeight="1" thickBot="1">
      <c r="B25" s="84" t="s">
        <v>2</v>
      </c>
      <c r="C25" s="5" t="str">
        <f>CONCATENATE("3. ",IF(B25="A",ИстЗам!$F$7,""),IF(B25="B",ИстЗам!$F$9,""),IF(B25="C",ИстЗам!$F$11,""),IF(B25="D",ИстЗам!$F$13,""),IF(B25=1,ИстЗам!$F$19,""),IF(B25=2,ИстЗам!$F$21,""),IF(B25=3,ИстЗам!$F$23,""),IF(B25=4,ИстЗам!$F$25,""))</f>
        <v>3. Scouser</v>
      </c>
      <c r="D25" s="9">
        <v>111</v>
      </c>
      <c r="E25" s="83">
        <f>IF(AND(D25=0,D26=0)," ",D25+D26)</f>
        <v>236</v>
      </c>
      <c r="F25" s="83">
        <f>IF(F20="ТП1",PtsTWin,IF(F20="ТП2",PtsTLose,IF(F20="ТН",PtsTDraw,IF(OR(D23=0,D24=0,D25=0,D26=0)," ",IF(E25&lt;E23,PtsLose,IF(E25=E23,PtsDraw,PtsWin))))))</f>
        <v>0</v>
      </c>
    </row>
    <row r="26" spans="2:6" ht="19.5" customHeight="1" thickBot="1">
      <c r="B26" s="84"/>
      <c r="C26" s="5" t="str">
        <f>CONCATENATE("4. ",IF(B25="A",ИстЗам!$F$8,""),IF(B25="B",ИстЗам!$F$10,""),IF(B25="C",ИстЗам!$F$12,""),IF(B25="D",ИстЗам!$F$14,""),IF(B25=1,ИстЗам!$F$20,""),IF(B25=2,ИстЗам!$F$22,""),IF(B25=3,ИстЗам!$F$24,""),IF(B25=4,ИстЗам!$F$26,""))</f>
        <v>4. Ark-65</v>
      </c>
      <c r="D26" s="9">
        <v>125</v>
      </c>
      <c r="E26" s="83"/>
      <c r="F26" s="83"/>
    </row>
    <row r="27" ht="15" customHeight="1"/>
    <row r="28" spans="3:7" ht="18.75" thickBot="1">
      <c r="C28" s="4" t="s">
        <v>9</v>
      </c>
      <c r="D28" s="6" t="str">
        <f>TRIM(Тур1!D28)</f>
        <v>14</v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82">
        <v>1</v>
      </c>
      <c r="C31" s="5" t="str">
        <f>CONCATENATE("1. ",IF(B31="A",ИстЗам!$F$7,""),IF(B31="B",ИстЗам!$F$9,""),IF(B31="C",ИстЗам!$F$11,""),IF(B31="D",ИстЗам!$F$13,""),IF(B31=1,ИстЗам!$F$19,""),IF(B31=2,ИстЗам!$F$21,""),IF(B31=3,ИстЗам!$F$23,""),IF(B31=4,ИстЗам!$F$25,""))</f>
        <v>1. Поручикъ</v>
      </c>
      <c r="D31" s="9">
        <v>148</v>
      </c>
      <c r="E31" s="83">
        <f>IF(AND(D31=0,D32=0)," ",D31+D32)</f>
        <v>293</v>
      </c>
      <c r="F31" s="83">
        <f>IF(F28="ТП1",PtsTLose,IF(F28="ТП2",PtsTWin,IF(F28="ТН",PtsTDraw,IF(OR(D31=0,D32=0,D33=0,D34=0)," ",IF(E31&lt;E33,PtsLose,IF(E31=E33,PtsDraw,PtsWin))))))</f>
        <v>1</v>
      </c>
    </row>
    <row r="32" spans="2:6" ht="19.5" customHeight="1" thickBot="1">
      <c r="B32" s="82"/>
      <c r="C32" s="5" t="str">
        <f>CONCATENATE("2. ",IF(B31="A",ИстЗам!$F$8,""),IF(B31="B",ИстЗам!$F$10,""),IF(B31="C",ИстЗам!$F$12,""),IF(B31="D",ИстЗам!$F$14,""),IF(B31=1,ИстЗам!$F$20,""),IF(B31=2,ИстЗам!$F$22,""),IF(B31=3,ИстЗам!$F$24,""),IF(B31=4,ИстЗам!$F$26,""))</f>
        <v>2. Luks</v>
      </c>
      <c r="D32" s="9">
        <v>145</v>
      </c>
      <c r="E32" s="83"/>
      <c r="F32" s="83"/>
    </row>
    <row r="33" spans="2:6" ht="19.5" customHeight="1" thickBot="1">
      <c r="B33" s="84" t="s">
        <v>3</v>
      </c>
      <c r="C33" s="5" t="str">
        <f>CONCATENATE("3. ",IF(B33="A",ИстЗам!$F$7,""),IF(B33="B",ИстЗам!$F$9,""),IF(B33="C",ИстЗам!$F$11,""),IF(B33="D",ИстЗам!$F$13,""),IF(B33=1,ИстЗам!$F$19,""),IF(B33=2,ИстЗам!$F$21,""),IF(B33=3,ИстЗам!$F$23,""),IF(B33=4,ИстЗам!$F$25,""))</f>
        <v>3. Yuzhny</v>
      </c>
      <c r="D33" s="9">
        <v>123</v>
      </c>
      <c r="E33" s="83">
        <f>IF(AND(D33=0,D34=0)," ",D33+D34)</f>
        <v>250</v>
      </c>
      <c r="F33" s="83">
        <f>IF(F28="ТП1",PtsTWin,IF(F28="ТП2",PtsTLose,IF(F28="ТН",PtsTDraw,IF(OR(D31=0,D32=0,D33=0,D34=0)," ",IF(E33&lt;E31,PtsLose,IF(E33=E31,PtsDraw,PtsWin))))))</f>
        <v>0</v>
      </c>
    </row>
    <row r="34" spans="2:6" ht="19.5" customHeight="1" thickBot="1">
      <c r="B34" s="84"/>
      <c r="C34" s="5" t="str">
        <f>CONCATENATE("4. ",IF(B33="A",ИстЗам!$F$8,""),IF(B33="B",ИстЗам!$F$10,""),IF(B33="C",ИстЗам!$F$12,""),IF(B33="D",ИстЗам!$F$14,""),IF(B33=1,ИстЗам!$F$20,""),IF(B33=2,ИстЗам!$F$22,""),IF(B33=3,ИстЗам!$F$24,""),IF(B33=4,ИстЗам!$F$26,""))</f>
        <v>4. TRIV</v>
      </c>
      <c r="D34" s="9">
        <v>127</v>
      </c>
      <c r="E34" s="83"/>
      <c r="F34" s="83"/>
    </row>
    <row r="35" ht="15" customHeight="1"/>
  </sheetData>
  <sheetProtection sheet="1" objects="1" scenarios="1"/>
  <mergeCells count="24">
    <mergeCell ref="B31:B32"/>
    <mergeCell ref="E31:E32"/>
    <mergeCell ref="F31:F32"/>
    <mergeCell ref="B33:B34"/>
    <mergeCell ref="E33:E34"/>
    <mergeCell ref="F33:F34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F7:F8"/>
    <mergeCell ref="F9:F10"/>
    <mergeCell ref="E9:E10"/>
    <mergeCell ref="B15:B16"/>
    <mergeCell ref="E15:E16"/>
    <mergeCell ref="F15:F16"/>
    <mergeCell ref="B7:B8"/>
    <mergeCell ref="B9:B10"/>
    <mergeCell ref="E7:E8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4"/>
  <sheetViews>
    <sheetView showGridLines="0" showRowColHeaders="0" tabSelected="1" showOutlineSymbols="0" zoomScalePageLayoutView="0" workbookViewId="0" topLeftCell="A1">
      <selection activeCell="G27" sqref="G27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2.75390625" style="0" customWidth="1"/>
    <col min="4" max="4" width="9.375" style="0" bestFit="1" customWidth="1"/>
  </cols>
  <sheetData>
    <row r="1" ht="15" customHeight="1"/>
    <row r="2" spans="2:9" ht="24.75" customHeight="1">
      <c r="B2" s="63" t="s">
        <v>31</v>
      </c>
      <c r="C2" s="63"/>
      <c r="D2" s="63"/>
      <c r="E2" s="63"/>
      <c r="F2" s="63"/>
      <c r="G2" s="63"/>
      <c r="H2" s="63"/>
      <c r="I2" s="63"/>
    </row>
    <row r="3" ht="15" customHeight="1" thickBot="1"/>
    <row r="4" spans="2:9" s="1" customFormat="1" ht="19.5" customHeight="1" thickBot="1">
      <c r="B4" s="85" t="s">
        <v>17</v>
      </c>
      <c r="C4" s="85" t="s">
        <v>18</v>
      </c>
      <c r="D4" s="68" t="s">
        <v>19</v>
      </c>
      <c r="E4" s="72"/>
      <c r="F4" s="72"/>
      <c r="G4" s="73"/>
      <c r="H4" s="74" t="s">
        <v>21</v>
      </c>
      <c r="I4" s="76" t="s">
        <v>22</v>
      </c>
    </row>
    <row r="5" spans="2:9" ht="19.5" customHeight="1" thickBot="1">
      <c r="B5" s="86"/>
      <c r="C5" s="86"/>
      <c r="D5" s="35" t="str">
        <f>TRIM(Тур1!D4)</f>
        <v>11</v>
      </c>
      <c r="E5" s="35" t="str">
        <f>TRIM(Тур1!D12)</f>
        <v>12</v>
      </c>
      <c r="F5" s="35" t="str">
        <f>TRIM(Тур1!D20)</f>
        <v>13</v>
      </c>
      <c r="G5" s="35" t="str">
        <f>TRIM(Тур1!D28)</f>
        <v>14</v>
      </c>
      <c r="H5" s="75"/>
      <c r="I5" s="77"/>
    </row>
    <row r="6" spans="2:9" ht="19.5" customHeight="1" thickBot="1" thickTop="1">
      <c r="B6" s="66">
        <v>1</v>
      </c>
      <c r="C6" s="38" t="str">
        <f>TRIM(Хозяева!$D$4)</f>
        <v>НАХ-НАХ</v>
      </c>
      <c r="D6" s="39">
        <f>IF(OR(Тур1!$B$7="A",Тур1!$B$7="B",Тур1!$B$7="C",Тур1!$B$7="D"),Тур1!$F$7,Тур1!$F$9)</f>
        <v>0</v>
      </c>
      <c r="E6" s="39">
        <f>IF(OR(Тур1!$B$15="A",Тур1!$B$15="B",Тур1!$B$15="C",Тур1!$B$15="D"),Тур1!$F$15,Тур1!$F$17)</f>
        <v>0</v>
      </c>
      <c r="F6" s="39">
        <f>IF(OR(Тур1!$B$23="A",Тур1!$B$23="B",Тур1!$B$23="C",Тур1!$B$23="D"),Тур1!$F$23,Тур1!$F$25)</f>
        <v>1</v>
      </c>
      <c r="G6" s="39">
        <f>IF(OR(Тур1!$B$31="A",Тур1!$B$31="B",Тур1!$B$31="C",Тур1!$B$31="D"),Тур1!$F$31,Тур1!$F$33)</f>
        <v>0</v>
      </c>
      <c r="H6" s="39">
        <f aca="true" t="shared" si="0" ref="H6:H13">IF(AND(D6=" ",E6=" ",F6=" ",G6=" ")," ",IF(D6=" ",0,D6)+IF(E6=" ",0,E6)+IF(F6=" ",0,F6)+IF(G6=" ",0,G6))</f>
        <v>1</v>
      </c>
      <c r="I6" s="39">
        <f>IF(OR(D6=" ",E6=" ",F6=" ",G6=" ")," ",H6)</f>
        <v>1</v>
      </c>
    </row>
    <row r="7" spans="2:9" ht="19.5" customHeight="1" thickBot="1">
      <c r="B7" s="67"/>
      <c r="C7" s="40" t="str">
        <f>TRIM(Гости!$D$4)</f>
        <v>Просто кони</v>
      </c>
      <c r="D7" s="41">
        <f>IF(OR(Тур1!$B$9="A",Тур1!$B$9="B",Тур1!$B$9="C",Тур1!$B$9="D"),Тур1!$F$7,Тур1!$F$9)</f>
        <v>1</v>
      </c>
      <c r="E7" s="41">
        <f>IF(OR(Тур1!$B$17="A",Тур1!$B$17="B",Тур1!$B$17="C",Тур1!$B$17="D"),Тур1!$F$15,Тур1!$F$17)</f>
        <v>1</v>
      </c>
      <c r="F7" s="41">
        <f>IF(OR(Тур1!$B$25="A",Тур1!$B$25="B",Тур1!$B$25="C",Тур1!$B$25="D"),Тур1!$F$23,Тур1!$F$25)</f>
        <v>0</v>
      </c>
      <c r="G7" s="41">
        <f>IF(OR(Тур1!$B$33="A",Тур1!$B$33="B",Тур1!$B$33="C",Тур1!$B$33="D"),Тур1!$F$31,Тур1!$F$33)</f>
        <v>1</v>
      </c>
      <c r="H7" s="41">
        <f t="shared" si="0"/>
        <v>3</v>
      </c>
      <c r="I7" s="41">
        <f>IF(OR(D6=" ",E6=" ",F6=" ",G6=" ")," ",H7)</f>
        <v>3</v>
      </c>
    </row>
    <row r="8" spans="2:9" ht="19.5" customHeight="1" thickBot="1" thickTop="1">
      <c r="B8" s="64">
        <v>2</v>
      </c>
      <c r="C8" s="36" t="str">
        <f>TRIM(Хозяева!$D$4)</f>
        <v>НАХ-НАХ</v>
      </c>
      <c r="D8" s="37">
        <f>IF(OR(Тур2!$B$7="A",Тур2!$B$7="B",Тур2!$B$7="C",Тур2!$B$7="D"),Тур2!$F$7,Тур2!$F$9)</f>
        <v>0</v>
      </c>
      <c r="E8" s="37">
        <f>IF(OR(Тур2!$B$15="A",Тур2!$B$15="B",Тур2!$B$15="C",Тур2!$B$15="D"),Тур2!$F$15,Тур2!$F$17)</f>
        <v>0</v>
      </c>
      <c r="F8" s="37">
        <f>IF(OR(Тур2!$B$23="A",Тур2!$B$23="B",Тур2!$B$23="C",Тур2!$B$23="D"),Тур2!$F$23,Тур2!$F$25)</f>
        <v>1</v>
      </c>
      <c r="G8" s="37">
        <f>IF(OR(Тур2!$B$31="A",Тур2!$B$31="B",Тур2!$B$31="C",Тур2!$B$31="D"),Тур2!$F$31,Тур2!$F$33)</f>
        <v>0</v>
      </c>
      <c r="H8" s="37">
        <f t="shared" si="0"/>
        <v>1</v>
      </c>
      <c r="I8" s="37">
        <f>IF(OR(D8=" ",E8=" ",F8=" ",G8=" ",I6=" ")," ",I6+H8)</f>
        <v>2</v>
      </c>
    </row>
    <row r="9" spans="2:9" ht="19.5" customHeight="1" thickBot="1">
      <c r="B9" s="65"/>
      <c r="C9" s="42" t="str">
        <f>TRIM(Гости!$D$4)</f>
        <v>Просто кони</v>
      </c>
      <c r="D9" s="22">
        <f>IF(OR(Тур2!$B$9="A",Тур2!$B$9="B",Тур2!$B$9="C",Тур2!$B$9="D"),Тур2!$F$7,Тур2!$F$9)</f>
        <v>1</v>
      </c>
      <c r="E9" s="22">
        <f>IF(OR(Тур2!$B$17="A",Тур2!$B$17="B",Тур2!$B$17="C",Тур2!$B$17="D"),Тур2!$F$15,Тур2!$F$17)</f>
        <v>1</v>
      </c>
      <c r="F9" s="22">
        <f>IF(OR(Тур2!$B$25="A",Тур2!$B$25="B",Тур2!$B$25="C",Тур2!$B$25="D"),Тур2!$F$23,Тур2!$F$25)</f>
        <v>0</v>
      </c>
      <c r="G9" s="22">
        <f>IF(OR(Тур2!$B$33="A",Тур2!$B$33="B",Тур2!$B$33="C",Тур2!$B$33="D"),Тур2!$F$31,Тур2!$F$33)</f>
        <v>1</v>
      </c>
      <c r="H9" s="22">
        <f t="shared" si="0"/>
        <v>3</v>
      </c>
      <c r="I9" s="22">
        <f>IF(OR(D8=" ",E8=" ",F8=" ",G8=" ",I6=" ")," ",I7+H9)</f>
        <v>6</v>
      </c>
    </row>
    <row r="10" spans="2:9" ht="19.5" customHeight="1" thickBot="1" thickTop="1">
      <c r="B10" s="66">
        <v>3</v>
      </c>
      <c r="C10" s="38" t="str">
        <f>TRIM(Хозяева!$D$4)</f>
        <v>НАХ-НАХ</v>
      </c>
      <c r="D10" s="39">
        <f>IF(OR(Тур3!$B$7="A",Тур3!$B$7="B",Тур3!$B$7="C",Тур3!$B$7="D"),Тур3!$F$7,Тур3!$F$9)</f>
        <v>0</v>
      </c>
      <c r="E10" s="39">
        <f>IF(OR(Тур3!$B$15="A",Тур3!$B$15="B",Тур3!$B$15="C",Тур3!$B$15="D"),Тур3!$F$15,Тур3!$F$17)</f>
        <v>1</v>
      </c>
      <c r="F10" s="39">
        <f>IF(OR(Тур3!$B$23="A",Тур3!$B$23="B",Тур3!$B$23="C",Тур3!$B$23="D"),Тур3!$F$23,Тур3!$F$25)</f>
        <v>0</v>
      </c>
      <c r="G10" s="39">
        <f>IF(OR(Тур3!$B$31="A",Тур3!$B$31="B",Тур3!$B$31="C",Тур3!$B$31="D"),Тур3!$F$31,Тур3!$F$33)</f>
        <v>0</v>
      </c>
      <c r="H10" s="39">
        <f t="shared" si="0"/>
        <v>1</v>
      </c>
      <c r="I10" s="39">
        <f>IF(OR(D10=" ",E10=" ",F10=" ",G10=" ",I8=" ")," ",I8+H10)</f>
        <v>3</v>
      </c>
    </row>
    <row r="11" spans="2:9" ht="19.5" customHeight="1" thickBot="1">
      <c r="B11" s="67"/>
      <c r="C11" s="40" t="str">
        <f>TRIM(Гости!$D$4)</f>
        <v>Просто кони</v>
      </c>
      <c r="D11" s="41">
        <f>IF(OR(Тур3!$B$9="A",Тур3!$B$9="B",Тур3!$B$9="C",Тур3!$B$9="D"),Тур3!$F$7,Тур3!$F$9)</f>
        <v>1</v>
      </c>
      <c r="E11" s="41">
        <f>IF(OR(Тур3!$B$17="A",Тур3!$B$17="B",Тур3!$B$17="C",Тур3!$B$17="D"),Тур3!$F$15,Тур3!$F$17)</f>
        <v>0</v>
      </c>
      <c r="F11" s="41">
        <f>IF(OR(Тур3!$B$25="A",Тур3!$B$25="B",Тур3!$B$25="C",Тур3!$B$25="D"),Тур3!$F$23,Тур3!$F$25)</f>
        <v>1</v>
      </c>
      <c r="G11" s="41">
        <f>IF(OR(Тур3!$B$33="A",Тур3!$B$33="B",Тур3!$B$33="C",Тур3!$B$33="D"),Тур3!$F$31,Тур3!$F$33)</f>
        <v>1</v>
      </c>
      <c r="H11" s="41">
        <f t="shared" si="0"/>
        <v>3</v>
      </c>
      <c r="I11" s="41">
        <f>IF(OR(D10=" ",E10=" ",F10=" ",G10=" ",I8=" ")," ",I9+H11)</f>
        <v>9</v>
      </c>
    </row>
    <row r="12" spans="2:9" ht="19.5" customHeight="1" thickBot="1" thickTop="1">
      <c r="B12" s="66">
        <v>4</v>
      </c>
      <c r="C12" s="38" t="str">
        <f>TRIM(Хозяева!$D$4)</f>
        <v>НАХ-НАХ</v>
      </c>
      <c r="D12" s="39">
        <f>IF(OR(Тур4!$B$7="A",Тур4!$B$7="B",Тур4!$B$7="C",Тур4!$B$7="D"),Тур4!$F$7,Тур4!$F$9)</f>
        <v>0</v>
      </c>
      <c r="E12" s="39">
        <f>IF(OR(Тур4!$B$15="A",Тур4!$B$15="B",Тур4!$B$15="C",Тур4!$B$15="D"),Тур4!$F$15,Тур4!$F$17)</f>
        <v>0</v>
      </c>
      <c r="F12" s="39">
        <f>IF(OR(Тур4!$B$23="A",Тур4!$B$23="B",Тур4!$B$23="C",Тур4!$B$23="D"),Тур4!$F$23,Тур4!$F$25)</f>
        <v>0</v>
      </c>
      <c r="G12" s="39">
        <f>IF(OR(Тур4!$B$31="A",Тур4!$B$31="B",Тур4!$B$31="C",Тур4!$B$31="D"),Тур4!$F$31,Тур4!$F$33)</f>
        <v>0</v>
      </c>
      <c r="H12" s="44">
        <f t="shared" si="0"/>
        <v>0</v>
      </c>
      <c r="I12" s="45">
        <f>IF(OR(D12=" ",E12=" ",F12=" ",G12=" ",I10=" ")," ",I10+H12)</f>
        <v>3</v>
      </c>
    </row>
    <row r="13" spans="2:9" ht="19.5" customHeight="1" thickBot="1">
      <c r="B13" s="67"/>
      <c r="C13" s="40" t="str">
        <f>TRIM(Гости!$D$4)</f>
        <v>Просто кони</v>
      </c>
      <c r="D13" s="41">
        <f>IF(OR(Тур4!$B$9="A",Тур4!$B$9="B",Тур4!$B$9="C",Тур4!$B$9="D"),Тур4!$F$7,Тур4!$F$9)</f>
        <v>1</v>
      </c>
      <c r="E13" s="41">
        <f>IF(OR(Тур4!$B$17="A",Тур4!$B$17="B",Тур4!$B$17="C",Тур4!$B$17="D"),Тур4!$F$15,Тур4!$F$17)</f>
        <v>1</v>
      </c>
      <c r="F13" s="41">
        <f>IF(OR(Тур4!$B$25="A",Тур4!$B$25="B",Тур4!$B$25="C",Тур4!$B$25="D"),Тур4!$F$23,Тур4!$F$25)</f>
        <v>1</v>
      </c>
      <c r="G13" s="41">
        <f>IF(OR(Тур4!$B$33="A",Тур4!$B$33="B",Тур4!$B$33="C",Тур4!$B$33="D"),Тур4!$F$31,Тур4!$F$33)</f>
        <v>1</v>
      </c>
      <c r="H13" s="46">
        <f t="shared" si="0"/>
        <v>4</v>
      </c>
      <c r="I13" s="47">
        <f>IF(OR(D12=" ",E12=" ",F12=" ",G12=" ",I10=" ")," ",I11+H13)</f>
        <v>13</v>
      </c>
    </row>
    <row r="14" ht="16.5" thickTop="1">
      <c r="D14" s="43"/>
    </row>
  </sheetData>
  <sheetProtection sheet="1" objects="1" scenarios="1"/>
  <mergeCells count="10">
    <mergeCell ref="B2:I2"/>
    <mergeCell ref="D4:G4"/>
    <mergeCell ref="B12:B13"/>
    <mergeCell ref="I4:I5"/>
    <mergeCell ref="C4:C5"/>
    <mergeCell ref="B4:B5"/>
    <mergeCell ref="B6:B7"/>
    <mergeCell ref="B8:B9"/>
    <mergeCell ref="B10:B11"/>
    <mergeCell ref="H4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1" customWidth="1"/>
    <col min="3" max="6" width="18.75390625" style="1" customWidth="1"/>
  </cols>
  <sheetData>
    <row r="1" ht="15" customHeight="1"/>
    <row r="2" spans="2:6" ht="24.75" customHeight="1">
      <c r="B2" s="63" t="s">
        <v>33</v>
      </c>
      <c r="C2" s="63"/>
      <c r="D2" s="63"/>
      <c r="E2" s="63"/>
      <c r="F2" s="63"/>
    </row>
    <row r="3" ht="15" customHeight="1"/>
    <row r="4" spans="3:5" ht="18.75">
      <c r="C4" s="4" t="s">
        <v>11</v>
      </c>
      <c r="D4" s="87" t="str">
        <f>TRIM(Хозяева!D4)</f>
        <v>НАХ-НАХ</v>
      </c>
      <c r="E4" s="88"/>
    </row>
    <row r="5" ht="13.5" thickBot="1"/>
    <row r="6" spans="2:6" ht="19.5" customHeight="1" thickBot="1">
      <c r="B6" s="26" t="s">
        <v>0</v>
      </c>
      <c r="C6" s="26" t="s">
        <v>13</v>
      </c>
      <c r="D6" s="26" t="s">
        <v>14</v>
      </c>
      <c r="E6" s="26" t="s">
        <v>15</v>
      </c>
      <c r="F6" s="26" t="s">
        <v>24</v>
      </c>
    </row>
    <row r="7" spans="2:6" ht="19.5" customHeight="1" thickBot="1" thickTop="1">
      <c r="B7" s="66" t="s">
        <v>2</v>
      </c>
      <c r="C7" s="28" t="str">
        <f>TRIM(Хозяева!C8)</f>
        <v>Scouser</v>
      </c>
      <c r="D7" s="28" t="str">
        <f>IF(Хозяева!D8="",C7,Хозяева!D8)</f>
        <v>Scouser</v>
      </c>
      <c r="E7" s="28" t="str">
        <f>IF(Хозяева!E8="",D7,Хозяева!E8)</f>
        <v>Scouser</v>
      </c>
      <c r="F7" s="28" t="str">
        <f>IF(Хозяева!F8="",E7,Хозяева!F8)</f>
        <v>Scouser</v>
      </c>
    </row>
    <row r="8" spans="2:6" ht="19.5" customHeight="1" thickBot="1">
      <c r="B8" s="67"/>
      <c r="C8" s="29" t="str">
        <f>TRIM(Хозяева!C9)</f>
        <v>Ark-65</v>
      </c>
      <c r="D8" s="29" t="str">
        <f>IF(Хозяева!D9="",C8,Хозяева!D9)</f>
        <v>Ark-65</v>
      </c>
      <c r="E8" s="29" t="str">
        <f>IF(Хозяева!E9="",D8,Хозяева!E9)</f>
        <v>Ark-65</v>
      </c>
      <c r="F8" s="29" t="str">
        <f>IF(Хозяева!F9="",E8,Хозяева!F9)</f>
        <v>Ark-65</v>
      </c>
    </row>
    <row r="9" spans="2:6" ht="19.5" customHeight="1" thickBot="1" thickTop="1">
      <c r="B9" s="64" t="s">
        <v>3</v>
      </c>
      <c r="C9" s="27" t="str">
        <f>TRIM(Хозяева!C10)</f>
        <v>Yuzhny</v>
      </c>
      <c r="D9" s="27" t="str">
        <f>IF(Хозяева!D10="",C9,Хозяева!D10)</f>
        <v>Yuzhny</v>
      </c>
      <c r="E9" s="27" t="str">
        <f>IF(Хозяева!E10="",D9,Хозяева!E10)</f>
        <v>Yuzhny</v>
      </c>
      <c r="F9" s="27" t="str">
        <f>IF(Хозяева!F10="",E9,Хозяева!F10)</f>
        <v>Yuzhny</v>
      </c>
    </row>
    <row r="10" spans="2:6" ht="19.5" customHeight="1" thickBot="1">
      <c r="B10" s="65"/>
      <c r="C10" s="30" t="str">
        <f>TRIM(Хозяева!C11)</f>
        <v>TRIV</v>
      </c>
      <c r="D10" s="30" t="str">
        <f>IF(Хозяева!D11="",C10,Хозяева!D11)</f>
        <v>TRIV</v>
      </c>
      <c r="E10" s="30" t="str">
        <f>IF(Хозяева!E11="",D10,Хозяева!E11)</f>
        <v>TRIV</v>
      </c>
      <c r="F10" s="30" t="str">
        <f>IF(Хозяева!F11="",E10,Хозяева!F11)</f>
        <v>TRIV</v>
      </c>
    </row>
    <row r="11" spans="2:6" ht="19.5" customHeight="1" thickBot="1" thickTop="1">
      <c r="B11" s="66" t="s">
        <v>4</v>
      </c>
      <c r="C11" s="28" t="str">
        <f>TRIM(Хозяева!C12)</f>
        <v>Zdazz</v>
      </c>
      <c r="D11" s="28" t="str">
        <f>IF(Хозяева!D12="",C11,Хозяева!D12)</f>
        <v>Zdazz</v>
      </c>
      <c r="E11" s="28" t="str">
        <f>IF(Хозяева!E12="",D11,Хозяева!E12)</f>
        <v>Zdazz</v>
      </c>
      <c r="F11" s="28" t="str">
        <f>IF(Хозяева!F12="",E11,Хозяева!F12)</f>
        <v>Zdazz</v>
      </c>
    </row>
    <row r="12" spans="2:6" ht="19.5" customHeight="1" thickBot="1">
      <c r="B12" s="67"/>
      <c r="C12" s="29" t="str">
        <f>TRIM(Хозяева!C13)</f>
        <v>Iggy</v>
      </c>
      <c r="D12" s="29" t="str">
        <f>IF(Хозяева!D13="",C12,Хозяева!D13)</f>
        <v>Iggy</v>
      </c>
      <c r="E12" s="29" t="str">
        <f>IF(Хозяева!E13="",D12,Хозяева!E13)</f>
        <v>Iggy</v>
      </c>
      <c r="F12" s="29" t="str">
        <f>IF(Хозяева!F13="",E12,Хозяева!F13)</f>
        <v>Iggy</v>
      </c>
    </row>
    <row r="13" spans="2:6" ht="19.5" customHeight="1" thickBot="1" thickTop="1">
      <c r="B13" s="66" t="s">
        <v>23</v>
      </c>
      <c r="C13" s="28" t="str">
        <f>TRIM(Хозяева!C14)</f>
        <v>Dima_M</v>
      </c>
      <c r="D13" s="28" t="str">
        <f>IF(Хозяева!D14="",C13,Хозяева!D14)</f>
        <v>Dima_M</v>
      </c>
      <c r="E13" s="28" t="str">
        <f>IF(Хозяева!E14="",D13,Хозяева!E14)</f>
        <v>Dima_M</v>
      </c>
      <c r="F13" s="28" t="str">
        <f>IF(Хозяева!F14="",E13,Хозяева!F14)</f>
        <v>Dima_M</v>
      </c>
    </row>
    <row r="14" spans="2:6" ht="19.5" customHeight="1" thickBot="1">
      <c r="B14" s="67"/>
      <c r="C14" s="29" t="str">
        <f>TRIM(Хозяева!C15)</f>
        <v>2M</v>
      </c>
      <c r="D14" s="29" t="str">
        <f>IF(Хозяева!D15="",C14,Хозяева!D15)</f>
        <v>2M</v>
      </c>
      <c r="E14" s="29" t="str">
        <f>IF(Хозяева!E15="",D14,Хозяева!E15)</f>
        <v>2M</v>
      </c>
      <c r="F14" s="29" t="str">
        <f>IF(Хозяева!F15="",E14,Хозяева!F15)</f>
        <v>2M</v>
      </c>
    </row>
    <row r="15" ht="24.75" customHeight="1" thickTop="1"/>
    <row r="16" spans="3:5" ht="18.75">
      <c r="C16" s="4" t="s">
        <v>12</v>
      </c>
      <c r="D16" s="87" t="str">
        <f>TRIM(Гости!D4)</f>
        <v>Просто кони</v>
      </c>
      <c r="E16" s="89"/>
    </row>
    <row r="17" ht="13.5" thickBot="1"/>
    <row r="18" spans="2:6" ht="19.5" customHeight="1" thickBot="1">
      <c r="B18" s="26" t="s">
        <v>0</v>
      </c>
      <c r="C18" s="26" t="s">
        <v>13</v>
      </c>
      <c r="D18" s="26" t="s">
        <v>14</v>
      </c>
      <c r="E18" s="26" t="s">
        <v>15</v>
      </c>
      <c r="F18" s="26" t="s">
        <v>24</v>
      </c>
    </row>
    <row r="19" spans="2:6" ht="19.5" customHeight="1" thickBot="1" thickTop="1">
      <c r="B19" s="66">
        <v>1</v>
      </c>
      <c r="C19" s="32" t="str">
        <f>TRIM(Гости!C8)</f>
        <v>Поручикъ</v>
      </c>
      <c r="D19" s="32" t="str">
        <f>IF(Гости!D8="",C19,Гости!D8)</f>
        <v>Поручикъ</v>
      </c>
      <c r="E19" s="32" t="str">
        <f>IF(Гости!E8="",D19,Гости!E8)</f>
        <v>Поручикъ</v>
      </c>
      <c r="F19" s="32" t="str">
        <f>IF(Гости!F8="",E19,Гости!F8)</f>
        <v>Поручикъ</v>
      </c>
    </row>
    <row r="20" spans="2:6" ht="19.5" customHeight="1" thickBot="1">
      <c r="B20" s="67"/>
      <c r="C20" s="33" t="str">
        <f>TRIM(Гости!C9)</f>
        <v>Luks</v>
      </c>
      <c r="D20" s="33" t="str">
        <f>IF(Гости!D9="",C20,Гости!D9)</f>
        <v>Luks</v>
      </c>
      <c r="E20" s="33" t="str">
        <f>IF(Гости!E9="",D20,Гости!E9)</f>
        <v>Luks</v>
      </c>
      <c r="F20" s="33" t="str">
        <f>IF(Гости!F9="",E20,Гости!F9)</f>
        <v>Luks</v>
      </c>
    </row>
    <row r="21" spans="2:6" ht="19.5" customHeight="1" thickBot="1" thickTop="1">
      <c r="B21" s="64">
        <v>2</v>
      </c>
      <c r="C21" s="31" t="str">
        <f>TRIM(Гости!C10)</f>
        <v>Сеньор</v>
      </c>
      <c r="D21" s="31" t="str">
        <f>IF(Гости!D10="",C21,Гости!D10)</f>
        <v>Сеньор</v>
      </c>
      <c r="E21" s="31" t="str">
        <f>IF(Гости!E10="",D21,Гости!E10)</f>
        <v>Сеньор</v>
      </c>
      <c r="F21" s="31" t="str">
        <f>IF(Гости!F10="",E21,Гости!F10)</f>
        <v>Сеньор</v>
      </c>
    </row>
    <row r="22" spans="2:6" ht="19.5" customHeight="1" thickBot="1">
      <c r="B22" s="65"/>
      <c r="C22" s="34" t="str">
        <f>TRIM(Гости!C11)</f>
        <v>LEXA</v>
      </c>
      <c r="D22" s="34" t="str">
        <f>IF(Гости!D11="",C22,Гости!D11)</f>
        <v>LEXA</v>
      </c>
      <c r="E22" s="34" t="str">
        <f>IF(Гости!E11="",D22,Гости!E11)</f>
        <v>LEXA</v>
      </c>
      <c r="F22" s="34" t="str">
        <f>IF(Гости!F11="",E22,Гости!F11)</f>
        <v>LEXA</v>
      </c>
    </row>
    <row r="23" spans="2:6" ht="19.5" customHeight="1" thickBot="1" thickTop="1">
      <c r="B23" s="66">
        <v>3</v>
      </c>
      <c r="C23" s="32" t="str">
        <f>TRIM(Гости!C12)</f>
        <v>AlexV</v>
      </c>
      <c r="D23" s="32" t="str">
        <f>IF(Гости!D12="",C23,Гости!D12)</f>
        <v>AlexV</v>
      </c>
      <c r="E23" s="32" t="str">
        <f>IF(Гости!E12="",D23,Гости!E12)</f>
        <v>RIO</v>
      </c>
      <c r="F23" s="32" t="str">
        <f>IF(Гости!F12="",E23,Гости!F12)</f>
        <v>RIO</v>
      </c>
    </row>
    <row r="24" spans="2:6" ht="19.5" customHeight="1" thickBot="1">
      <c r="B24" s="67"/>
      <c r="C24" s="33" t="str">
        <f>TRIM(Гости!C13)</f>
        <v>Cr.KIT</v>
      </c>
      <c r="D24" s="33" t="str">
        <f>IF(Гости!D13="",C24,Гости!D13)</f>
        <v>Cr.KIT</v>
      </c>
      <c r="E24" s="33" t="str">
        <f>IF(Гости!E13="",D24,Гости!E13)</f>
        <v>Cr.KIT</v>
      </c>
      <c r="F24" s="33" t="str">
        <f>IF(Гости!F13="",E24,Гости!F13)</f>
        <v>Cr.KIT</v>
      </c>
    </row>
    <row r="25" spans="2:6" ht="19.5" customHeight="1" thickBot="1" thickTop="1">
      <c r="B25" s="66">
        <v>4</v>
      </c>
      <c r="C25" s="32" t="str">
        <f>TRIM(Гости!C14)</f>
        <v>Toniki</v>
      </c>
      <c r="D25" s="32" t="str">
        <f>IF(Гости!D14="",C25,Гости!D14)</f>
        <v>Toniki</v>
      </c>
      <c r="E25" s="32" t="str">
        <f>IF(Гости!E14="",D25,Гости!E14)</f>
        <v>Toniki</v>
      </c>
      <c r="F25" s="32" t="str">
        <f>IF(Гости!F14="",E25,Гости!F14)</f>
        <v>Toniki</v>
      </c>
    </row>
    <row r="26" spans="2:6" ht="19.5" customHeight="1" thickBot="1">
      <c r="B26" s="67"/>
      <c r="C26" s="33" t="str">
        <f>TRIM(Гости!C15)</f>
        <v>Big Andry</v>
      </c>
      <c r="D26" s="33" t="str">
        <f>IF(Гости!D15="",C26,Гости!D15)</f>
        <v>Big Andry</v>
      </c>
      <c r="E26" s="33" t="str">
        <f>IF(Гости!E15="",D26,Гости!E15)</f>
        <v>Big Andry</v>
      </c>
      <c r="F26" s="33" t="str">
        <f>IF(Гости!F15="",E26,Гости!F15)</f>
        <v>Big Andry</v>
      </c>
    </row>
    <row r="27" ht="13.5" thickTop="1"/>
  </sheetData>
  <sheetProtection/>
  <mergeCells count="11">
    <mergeCell ref="B25:B26"/>
    <mergeCell ref="D16:E16"/>
    <mergeCell ref="B19:B20"/>
    <mergeCell ref="B21:B22"/>
    <mergeCell ref="B23:B24"/>
    <mergeCell ref="B2:F2"/>
    <mergeCell ref="B7:B8"/>
    <mergeCell ref="B9:B10"/>
    <mergeCell ref="B11:B12"/>
    <mergeCell ref="D4:E4"/>
    <mergeCell ref="B13:B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0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0.75390625" style="0" customWidth="1"/>
    <col min="3" max="3" width="15.75390625" style="0" customWidth="1"/>
  </cols>
  <sheetData>
    <row r="1" ht="15" customHeight="1"/>
    <row r="2" spans="2:3" ht="24.75" customHeight="1">
      <c r="B2" s="90" t="s">
        <v>32</v>
      </c>
      <c r="C2" s="90"/>
    </row>
    <row r="3" ht="15" customHeight="1" thickBot="1"/>
    <row r="4" spans="2:3" ht="19.5" customHeight="1" thickBot="1">
      <c r="B4" s="11" t="s">
        <v>26</v>
      </c>
      <c r="C4" s="11" t="s">
        <v>27</v>
      </c>
    </row>
    <row r="5" spans="2:3" ht="19.5" customHeight="1" thickBot="1">
      <c r="B5" s="12" t="s">
        <v>28</v>
      </c>
      <c r="C5" s="13">
        <v>1</v>
      </c>
    </row>
    <row r="6" spans="2:3" ht="19.5" customHeight="1" thickBot="1">
      <c r="B6" s="12" t="s">
        <v>29</v>
      </c>
      <c r="C6" s="13">
        <v>0.5</v>
      </c>
    </row>
    <row r="7" spans="2:3" ht="19.5" customHeight="1" thickBot="1">
      <c r="B7" s="12" t="s">
        <v>30</v>
      </c>
      <c r="C7" s="13">
        <v>0</v>
      </c>
    </row>
    <row r="8" spans="2:3" ht="19.5" customHeight="1" thickBot="1">
      <c r="B8" s="12" t="s">
        <v>46</v>
      </c>
      <c r="C8" s="13">
        <v>1</v>
      </c>
    </row>
    <row r="9" spans="2:3" ht="19.5" customHeight="1" thickBot="1">
      <c r="B9" s="12" t="s">
        <v>47</v>
      </c>
      <c r="C9" s="13">
        <v>0</v>
      </c>
    </row>
    <row r="10" spans="2:3" ht="19.5" customHeight="1" thickBot="1">
      <c r="B10" s="12" t="s">
        <v>48</v>
      </c>
      <c r="C10" s="13">
        <v>0</v>
      </c>
    </row>
  </sheetData>
  <sheetProtection/>
  <mergeCells count="1">
    <mergeCell ref="B2:C2"/>
  </mergeCells>
  <dataValidations count="2">
    <dataValidation type="whole" allowBlank="1" showInputMessage="1" showErrorMessage="1" error="Допустимые значения этого параметра - от 0 до 10" sqref="C5 C7:C10">
      <formula1>0</formula1>
      <formula2>10</formula2>
    </dataValidation>
    <dataValidation type="decimal" allowBlank="1" showInputMessage="1" showErrorMessage="1" error="Допустимые значения этого параметра - от 0 до 10" sqref="C6">
      <formula1>0</formula1>
      <formula2>10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Armada</dc:creator>
  <cp:keywords/>
  <dc:description/>
  <cp:lastModifiedBy>admvasin</cp:lastModifiedBy>
  <dcterms:created xsi:type="dcterms:W3CDTF">2004-03-06T13:30:13Z</dcterms:created>
  <dcterms:modified xsi:type="dcterms:W3CDTF">2009-01-27T06:36:36Z</dcterms:modified>
  <cp:category/>
  <cp:version/>
  <cp:contentType/>
  <cp:contentStatus/>
</cp:coreProperties>
</file>